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codeName="{8C4F1C90-05EB-6A55-5F09-09C24B55AC0B}"/>
  <workbookPr showInkAnnotation="0" codeName="ThisWorkbook"/>
  <workbookProtection lockStructure="1"/>
  <bookViews>
    <workbookView xWindow="-180" yWindow="90" windowWidth="13320" windowHeight="9600" tabRatio="943"/>
  </bookViews>
  <sheets>
    <sheet name="Home" sheetId="29" r:id="rId1"/>
    <sheet name="Instructions" sheetId="30" r:id="rId2"/>
    <sheet name="Inputs" sheetId="9" r:id="rId3"/>
    <sheet name="Smoking cessation" sheetId="16" r:id="rId4"/>
    <sheet name="Physical activity" sheetId="17" r:id="rId5"/>
    <sheet name="Long-term sickness" sheetId="18" r:id="rId6"/>
    <sheet name="Mental wellbeing" sheetId="15" r:id="rId7"/>
    <sheet name="Obesity" sheetId="13" r:id="rId8"/>
    <sheet name="Summary" sheetId="28" r:id="rId9"/>
    <sheet name="Data sources" sheetId="27" r:id="rId10"/>
    <sheet name="Defaults" sheetId="24" state="hidden" r:id="rId11"/>
  </sheets>
  <definedNames>
    <definedName name="Link_to_obesity_data" localSheetId="0">Obesity!#REF!</definedName>
    <definedName name="Link_to_obesity_data" localSheetId="1">Obesity!#REF!</definedName>
    <definedName name="Link_to_obesity_data">Obesity!#REF!</definedName>
    <definedName name="_xlnm.Print_Area" localSheetId="9">'Data sources'!$A$1:$F$71</definedName>
    <definedName name="_xlnm.Print_Area" localSheetId="2">Inputs!$A$1:$F$26</definedName>
    <definedName name="_xlnm.Print_Area" localSheetId="1">Instructions!$A$1:$F$8</definedName>
    <definedName name="_xlnm.Print_Area" localSheetId="5">'Long-term sickness'!$A$1:$F$52</definedName>
    <definedName name="_xlnm.Print_Area" localSheetId="6">'Mental wellbeing'!$A$1:$F$65</definedName>
    <definedName name="_xlnm.Print_Area" localSheetId="7">Obesity!$A$1:$F$47</definedName>
    <definedName name="_xlnm.Print_Area" localSheetId="4">'Physical activity'!$A$1:$F$53</definedName>
    <definedName name="_xlnm.Print_Area" localSheetId="3">'Smoking cessation'!$A$1:$F$49</definedName>
    <definedName name="_xlnm.Print_Area" localSheetId="8">Summary!$B$1:$H$30</definedName>
    <definedName name="_xlnm.Print_Titles" localSheetId="9">'Data sources'!$1:$2</definedName>
    <definedName name="_xlnm.Print_Titles" localSheetId="5">'Long-term sickness'!$1:$2</definedName>
  </definedNames>
  <calcPr calcId="144525"/>
</workbook>
</file>

<file path=xl/calcChain.xml><?xml version="1.0" encoding="utf-8"?>
<calcChain xmlns="http://schemas.openxmlformats.org/spreadsheetml/2006/main">
  <c r="C97" i="24" l="1"/>
  <c r="C96" i="24"/>
  <c r="C95" i="24"/>
  <c r="C93" i="24"/>
  <c r="C94" i="24"/>
  <c r="C92" i="24"/>
  <c r="C91" i="24"/>
  <c r="C90" i="24"/>
  <c r="E30" i="18" l="1"/>
  <c r="C15" i="24"/>
  <c r="D12" i="13"/>
  <c r="D12" i="15"/>
  <c r="D12" i="17"/>
  <c r="D10" i="24" l="1"/>
  <c r="C10" i="24"/>
  <c r="C9" i="24"/>
  <c r="C8" i="24"/>
  <c r="C7" i="24"/>
  <c r="C6" i="24"/>
  <c r="C5" i="24"/>
  <c r="C4" i="24"/>
  <c r="C86" i="24"/>
  <c r="C85" i="24"/>
  <c r="C84" i="24"/>
  <c r="C83" i="24"/>
  <c r="C82" i="24"/>
  <c r="C78" i="24"/>
  <c r="C77" i="24"/>
  <c r="C76" i="24"/>
  <c r="C75" i="24"/>
  <c r="C74" i="24"/>
  <c r="C73" i="24"/>
  <c r="C72" i="24"/>
  <c r="C71" i="24"/>
  <c r="C70" i="24"/>
  <c r="C69" i="24"/>
  <c r="C23" i="24"/>
  <c r="C22" i="24"/>
  <c r="C21" i="24"/>
  <c r="C20" i="24"/>
  <c r="C19" i="24"/>
  <c r="C18" i="24"/>
  <c r="C17" i="24"/>
  <c r="C16" i="24"/>
  <c r="C14"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65" i="24"/>
  <c r="C64" i="24"/>
  <c r="C63" i="24"/>
  <c r="C62" i="24"/>
  <c r="C61" i="24"/>
  <c r="C60" i="24"/>
  <c r="C59" i="24"/>
  <c r="C58" i="24"/>
  <c r="C57" i="24"/>
  <c r="C56" i="24"/>
  <c r="D13" i="13"/>
  <c r="D11" i="13"/>
  <c r="D31" i="13" s="1"/>
  <c r="D38" i="13" s="1"/>
  <c r="D15" i="15"/>
  <c r="D14" i="15"/>
  <c r="D13" i="15"/>
  <c r="D11" i="15"/>
  <c r="F24" i="16"/>
  <c r="F23" i="16"/>
  <c r="D13" i="16"/>
  <c r="D12" i="16"/>
  <c r="D11" i="16"/>
  <c r="D34" i="16" s="1"/>
  <c r="D15" i="17"/>
  <c r="D14" i="17"/>
  <c r="D13" i="17"/>
  <c r="D11" i="17"/>
  <c r="E32" i="18"/>
  <c r="E31" i="18"/>
  <c r="D13" i="18"/>
  <c r="D12" i="18"/>
  <c r="D11" i="18"/>
  <c r="D36" i="16" l="1"/>
  <c r="F28" i="17"/>
  <c r="D39" i="17"/>
  <c r="E39" i="17" s="1"/>
  <c r="D38" i="18"/>
  <c r="D36" i="18"/>
  <c r="E41" i="18" s="1"/>
  <c r="F25" i="17"/>
  <c r="F21" i="17"/>
  <c r="F26" i="17"/>
  <c r="D40" i="17"/>
  <c r="E40" i="17" s="1"/>
  <c r="F22" i="17"/>
  <c r="F27" i="17"/>
  <c r="F23" i="17"/>
  <c r="F30" i="17"/>
  <c r="D42" i="15"/>
  <c r="D43" i="15" s="1"/>
  <c r="D44" i="15"/>
  <c r="D33" i="13"/>
  <c r="D34" i="13" s="1"/>
  <c r="D35" i="13" s="1"/>
  <c r="E38" i="13" s="1"/>
  <c r="G26" i="28" s="1"/>
  <c r="E39" i="16"/>
  <c r="G11" i="28" s="1"/>
  <c r="D39" i="15"/>
  <c r="D40" i="15" s="1"/>
  <c r="D49" i="15" s="1"/>
  <c r="F24" i="17"/>
  <c r="F26" i="28"/>
  <c r="F26" i="16"/>
  <c r="D39" i="16" s="1"/>
  <c r="F11" i="28" s="1"/>
  <c r="D45" i="17" l="1"/>
  <c r="F31" i="17"/>
  <c r="E45" i="17"/>
  <c r="G14" i="28" s="1"/>
  <c r="D45" i="15"/>
  <c r="E49" i="15" s="1"/>
  <c r="G23" i="28" s="1"/>
  <c r="D42" i="18"/>
  <c r="F18" i="28" s="1"/>
  <c r="E42" i="18"/>
  <c r="G18" i="28" s="1"/>
  <c r="D41" i="18"/>
  <c r="F17" i="28" s="1"/>
  <c r="F38" i="13"/>
  <c r="H26" i="28" s="1"/>
  <c r="D43" i="18"/>
  <c r="F19" i="28" s="1"/>
  <c r="E43" i="18"/>
  <c r="G19" i="28" s="1"/>
  <c r="D48" i="15"/>
  <c r="F22" i="28" s="1"/>
  <c r="F23" i="28"/>
  <c r="F39" i="16"/>
  <c r="H11" i="28" s="1"/>
  <c r="G17" i="28"/>
  <c r="F45" i="17" l="1"/>
  <c r="H14" i="28" s="1"/>
  <c r="F14" i="28"/>
  <c r="F28" i="28" s="1"/>
  <c r="E48" i="15"/>
  <c r="G22" i="28" s="1"/>
  <c r="G28" i="28" s="1"/>
  <c r="F49" i="15"/>
  <c r="H23" i="28" s="1"/>
  <c r="F41" i="18"/>
  <c r="H17" i="28" s="1"/>
  <c r="F42" i="18"/>
  <c r="H18" i="28" s="1"/>
  <c r="F43" i="18"/>
  <c r="H19" i="28" s="1"/>
  <c r="F48" i="15" l="1"/>
  <c r="H22" i="28" s="1"/>
  <c r="H28" i="28" s="1"/>
</calcChain>
</file>

<file path=xl/sharedStrings.xml><?xml version="1.0" encoding="utf-8"?>
<sst xmlns="http://schemas.openxmlformats.org/spreadsheetml/2006/main" count="312" uniqueCount="229">
  <si>
    <t>Promoting physical activity in the workplace</t>
  </si>
  <si>
    <t>Total number of employees in organisation</t>
  </si>
  <si>
    <t>Prevalence of sickness absence from work</t>
  </si>
  <si>
    <t>Workplace intervention</t>
  </si>
  <si>
    <t>Workplace visit</t>
  </si>
  <si>
    <t>Number of sickness absence days per employee per year</t>
  </si>
  <si>
    <t>Number of hours per working day</t>
  </si>
  <si>
    <t>% of employees taking part</t>
  </si>
  <si>
    <t>Health champion/coordinator</t>
  </si>
  <si>
    <t>NA</t>
  </si>
  <si>
    <t>Health check</t>
  </si>
  <si>
    <t>Pedometer challenge</t>
  </si>
  <si>
    <t>Lunchtime walks</t>
  </si>
  <si>
    <t>Workplace travel plans</t>
  </si>
  <si>
    <t>Activity classes</t>
  </si>
  <si>
    <t>Social events</t>
  </si>
  <si>
    <t>Discounted local gym membership</t>
  </si>
  <si>
    <t>Team days - estimated</t>
  </si>
  <si>
    <t>Signs and posters</t>
  </si>
  <si>
    <t>Booklets, leaflets and promotional material</t>
  </si>
  <si>
    <t>Average turnover rate</t>
  </si>
  <si>
    <t>Population smoking prevalence</t>
  </si>
  <si>
    <t>Cost attributable for each day</t>
  </si>
  <si>
    <t xml:space="preserve">Estimated ratio of presenteeism to absenteeism </t>
  </si>
  <si>
    <t>Estimated annual turnover</t>
  </si>
  <si>
    <t>Cost attributable to turnover</t>
  </si>
  <si>
    <t>Adult population with BMI &gt;30</t>
  </si>
  <si>
    <t>Effectiveness</t>
  </si>
  <si>
    <t>Effectiveness of weight management programme</t>
  </si>
  <si>
    <t>Individual sessions (10 minutes)</t>
  </si>
  <si>
    <t>Table Name and Cell Name</t>
  </si>
  <si>
    <t>Actual Refrence Cell</t>
  </si>
  <si>
    <t>Address</t>
  </si>
  <si>
    <t>Average number of sick days per employee</t>
  </si>
  <si>
    <t>Physiotherapy and CBT</t>
  </si>
  <si>
    <t>Physiotherapy, CBT and workplace visit</t>
  </si>
  <si>
    <t xml:space="preserve">1. ORGANISATIONAL DATA </t>
  </si>
  <si>
    <t xml:space="preserve">2. COSTS OF IMPLEMENTATION </t>
  </si>
  <si>
    <t xml:space="preserve">3. BENEFITS OF IMPLEMENTATION </t>
  </si>
  <si>
    <t>Percentage of smokers who want to quit</t>
  </si>
  <si>
    <t xml:space="preserve">Workplace interventions to promote smoking cessation </t>
  </si>
  <si>
    <t>Roboek S, Van den Berg T, Plat J, Burdorf A. The role of obesity and lifestyle behaviours in a productive workforce. Occup Environ Med 2011;68:134-139</t>
  </si>
  <si>
    <t>Melchior M, Caspi A, Milne BJ et al. Work stress precipitates depression and anxiety in young, working women and men, Psychological Medicine (2007), 37 : pp 1119-1129</t>
  </si>
  <si>
    <t>Obesity</t>
  </si>
  <si>
    <t>Long-term sickness absence</t>
  </si>
  <si>
    <t>Physical activity</t>
  </si>
  <si>
    <t>Smoking cessation</t>
  </si>
  <si>
    <t>BASE CASE</t>
  </si>
  <si>
    <t>E Loveman, GK Frampton, J Shepherd, J Picot, K Cooper, J Bryant, K Welch and A Clegg. The clinical effectiveness and cost-effectiveness of long-term weight management schemes for adults: a systematic review. Health Technology Assessment 2011; Vol. 15: No.</t>
  </si>
  <si>
    <t>Effectiveness of smoking cessation interventions</t>
  </si>
  <si>
    <t>Cognitive behavioural therapy (CBT) (10 sessions)</t>
  </si>
  <si>
    <t>http://www.cipd.co.uk/hr-resources/survey-reports/absence-management-2013.aspx</t>
  </si>
  <si>
    <t>http://www.hscic.gov.uk/catalogue/PUB11194/sick-abse-rate-nhs-jan-mar-2013-rep.pdf</t>
  </si>
  <si>
    <t xml:space="preserve">Proportion of absence attributed to long-term sickness </t>
  </si>
  <si>
    <t>http://www.nice.org.uk/PH19/</t>
  </si>
  <si>
    <t xml:space="preserve">Health and Social Care Information Centre (2013).  Sickness Absence Rates in the NHS: January – March 2013 and Annual Summary 2009-10 to 2012-13.  </t>
  </si>
  <si>
    <t xml:space="preserve">Chartered Institute of Personnel and Development (2013). Annual survey report 2013: absence management. </t>
  </si>
  <si>
    <t xml:space="preserve">Proportion of long-term sick days amenable to intervention </t>
  </si>
  <si>
    <t>Implementing NICE public health guidance: costs and benefits for employers</t>
  </si>
  <si>
    <t>Physiotherapy (10 half hour sessions)</t>
  </si>
  <si>
    <t>Relative effect</t>
  </si>
  <si>
    <t xml:space="preserve">Unit cost/person </t>
  </si>
  <si>
    <t xml:space="preserve">http://www.nice.org.uk/guidance/index.jsp?action=download&amp;o=42386 </t>
  </si>
  <si>
    <t>NICE (2009). Costing report: Long-term sickness absence and incapacity for work.</t>
  </si>
  <si>
    <t>http://www.pssru.ac.uk/project-pages/unit-costs/2012/index.php</t>
  </si>
  <si>
    <t>Lesley Curtis.  Unit Costs of Health &amp; Social Care 2012.  Personal Social Services Research Unit (PSSRU).</t>
  </si>
  <si>
    <t>Estimated target population for interventions</t>
  </si>
  <si>
    <t>Net benefit</t>
  </si>
  <si>
    <t>Cost</t>
  </si>
  <si>
    <t>Saving</t>
  </si>
  <si>
    <t>http://www.ambition24hours.co.uk/index.php?option=com_content&amp;task=view&amp;id=52&amp;Itemid=27#nurse5</t>
  </si>
  <si>
    <t>Hazel Pilgrim, Christopher Carroll, Jo Rick, Nick Jagger &amp; Jim Hillage.  Modelling the Cost Effectiveness of Interventions, Strategies, Programmes and Policies to reduce the number of employees on sickness absence. Revised Report October 2008</t>
  </si>
  <si>
    <t>HWDU workplace economic models</t>
  </si>
  <si>
    <t xml:space="preserve">The costs and benefits to employers </t>
  </si>
  <si>
    <t>4. RESULTS: assuming 100% implementation</t>
  </si>
  <si>
    <t>Hours lost to smoking breaks per annum</t>
  </si>
  <si>
    <t>Hours lost due to smoking related illness per annum</t>
  </si>
  <si>
    <t xml:space="preserve">The estimated annual number of sick days per employee on long-term sick leave.  The default value is based on the health economic modelling conducted for NICE PH19 (Pilgrim et al 2008). This estimated that with 'usual care' an individual on long-term sick leave would have 2697 days off sick over a period of 25 years (the lifetime days lost from the age of 40). The annual number of working days has been estimated at 242.  The annual number of sick days has been estimated as (2697/25)*(242/365). </t>
  </si>
  <si>
    <t>Ambition 24 hours Group</t>
  </si>
  <si>
    <t>Mean days absence per employee on LT sick leave per year</t>
  </si>
  <si>
    <t>NOTES</t>
  </si>
  <si>
    <t xml:space="preserve">NOTES </t>
  </si>
  <si>
    <t xml:space="preserve">Proportion of FTE sickness absence days attributed to long-term absence (four weeks or longer).  Default values used in the the model are for public service organisations in 2013 (CIPD 2013).  Note, the HSCIC is unable to produce long-term sickness absence data for the NHS.  </t>
  </si>
  <si>
    <t xml:space="preserve">Health and Social Care Information Centre (2013b).  Monthly NHS Hospital and Community Health Service (HCHS) Workforce Statistics in England – January 2013, Provisional Statistics.  </t>
  </si>
  <si>
    <t>http://www.hscic.gov.uk/catalogue/PUB10657/Mont-hchs-work-stat-eng-jan-2013-pdf.pdf</t>
  </si>
  <si>
    <t>Chartered Institute of Personnel and Development (2009).  Recruitment, retention and turnover: Annual survey report 2009.</t>
  </si>
  <si>
    <t>http://www.cipd.co.uk/hr-resources/survey-reports/resourcing-talent-planning-2013.aspx</t>
  </si>
  <si>
    <t>Chartered Institute of Personnel and Development (2013b). Resourcing and Talent Planning: Annual survey report 2013.</t>
  </si>
  <si>
    <t>Health and Social Care Information Centre (2013c).  NHS Staff Earnings Estimates to June 2013 - Provisional, Experimental statistics.  September 19, 2013.</t>
  </si>
  <si>
    <t>http://www.hscic.gov.uk/catalogue/PUB11612/nhs-staf-earn-est-to-Jun-2013.pdf.pdf</t>
  </si>
  <si>
    <t>Saving per sick day avoided</t>
  </si>
  <si>
    <t>The cost saving per day of sickness absence avoided.  The default figure has been derived from NHS Staff Earnings Estimates to June 2013 - Provisional, Experimental statistics (HSCIC 2013c): based on the mean annual basic pay per FTE (£29,543), and assuming 250 working days per year.  This is appropriate if other employees can provide cover.  However, if agency staff are required costs are likely to be higher: e.g.  - assuming an hourly rate of £30 and a 7.5 hour day (£225) (Ambition 24 hours website).</t>
  </si>
  <si>
    <t>Implementation</t>
  </si>
  <si>
    <t>Inputs</t>
  </si>
  <si>
    <t>NOTES AND DATA SOURCES</t>
  </si>
  <si>
    <t>The maximum proportion of sick days that could potentially be avoided through intervention.  This is likely to be less than 100%, as not all employees on long-term sick leave would benefit from these interventions. The NICE costing report (2009) notes that although 64.8% of employees on long-term sickness absence will return to work in 0–6 months with usual care, once an employee has been on sickness absence for more than 6 months the probability of returning to work in 6–12 months reduces to 2.3%. The default value is set at 70%.</t>
  </si>
  <si>
    <t>Working days per year</t>
  </si>
  <si>
    <t>A) Physiotherapy and CBT</t>
  </si>
  <si>
    <t>B) Workplace intervention</t>
  </si>
  <si>
    <t>C) Physiotherapy, CBT and workplace visit</t>
  </si>
  <si>
    <t>Long-term sickness</t>
  </si>
  <si>
    <t xml:space="preserve">Long-term sickness </t>
  </si>
  <si>
    <t>Summary</t>
  </si>
  <si>
    <t>Data sources</t>
  </si>
  <si>
    <t>Cost per sick day</t>
  </si>
  <si>
    <t>Cost of replacement</t>
  </si>
  <si>
    <t>Intervention options</t>
  </si>
  <si>
    <t>NICE (2008).  Promoting physical activity in the workplace: business case.</t>
  </si>
  <si>
    <t>http://www.nice.org.uk/PH13</t>
  </si>
  <si>
    <t>Reduction in sickness absence from interventions</t>
  </si>
  <si>
    <t>Reduction in staff turnover from interventions</t>
  </si>
  <si>
    <t xml:space="preserve">Department for Work and Pensions (2008).    Health, Work and Wellbeing Programme: Working for a healthier tomorrow. </t>
  </si>
  <si>
    <t>https://www.gov.uk/government/publications/working-for-a-healthier-tomorrow-work-and-health-in-britain</t>
  </si>
  <si>
    <t>Pricewaterhouse Coopers (2008).  Building the case for wellness</t>
  </si>
  <si>
    <t>https://www.gov.uk/government/publications/work-health-and-wellbeing-building-the-case-for-wellness</t>
  </si>
  <si>
    <t>Total Cost</t>
  </si>
  <si>
    <t>Estimated reduction in staff turnover (persons per year)</t>
  </si>
  <si>
    <t>Estimated reduction in sick days (days per year)</t>
  </si>
  <si>
    <t>Mixed programme of interventions</t>
  </si>
  <si>
    <t>Proportion of employees who smoke.  Default taken from NICE costing template (2007), based on estimate of population prevalence from the Health Survey for England.</t>
  </si>
  <si>
    <t>NICE (2007).  Workplace interventions to promote smoking cessation: costing template (full business case for employers).</t>
  </si>
  <si>
    <t>http://guidance.nice.org.uk/PH5/BusinessCase</t>
  </si>
  <si>
    <t>Productivity loss due to smoking-related illness.  Default estimate taken from NICE costing template (2007), based on economic review conducted for NICE to inform guidance.</t>
  </si>
  <si>
    <t>Proportion of smokers who would like to quite.  Default estimated taken from NICE costing template (2007), based on Omnibus survey 2005.</t>
  </si>
  <si>
    <t>No. sessions</t>
  </si>
  <si>
    <t>If employees are not receiving NRT assistance from their GP then the cost of NRT should be inserted in this cell.</t>
  </si>
  <si>
    <t>Percentage of participants in smoking cessation programme expected to quit after one year.  Default value based on NICE business case (2007).</t>
  </si>
  <si>
    <t>Group sessions (60 minutes)</t>
  </si>
  <si>
    <t>Estimated target population for intervention</t>
  </si>
  <si>
    <t>Managing long-term sickness absence and incapacity for work (PH19)</t>
  </si>
  <si>
    <t>Promoting physical activity in the workplace (PH13)</t>
  </si>
  <si>
    <t>Workplace interventions to promote smoking cessation (PH5)</t>
  </si>
  <si>
    <t xml:space="preserve">Estimated ratio of 'presenteeism' to absenteeism </t>
  </si>
  <si>
    <t>Proportion of workforce who participate in screening</t>
  </si>
  <si>
    <t>Proportion of sick days attributable to mental ill health</t>
  </si>
  <si>
    <t>Proportion screened with depressive/ stress disorder</t>
  </si>
  <si>
    <t>Proportion of turnover attributable to mental ill health</t>
  </si>
  <si>
    <t>Workplace screening</t>
  </si>
  <si>
    <t>Course of CBT (6 sessions face-to-face)</t>
  </si>
  <si>
    <t>Multi-component health promotion intervention</t>
  </si>
  <si>
    <t>Screening + CBT (6 sessions face-to-face)</t>
  </si>
  <si>
    <t>Screening + multi-component intervention</t>
  </si>
  <si>
    <t>http://www.ncbi.nlm.nih.gov/pmc/articles/PMC2062493/</t>
  </si>
  <si>
    <t>The proportion of employees who would participate in a screening programme to identify stress/anxiety/depression at work.  Default value is taken from the Dunedin Study, Melchior et al (2007).</t>
  </si>
  <si>
    <t>Proportion of sick days attributable to mental health issues. The default value is sourced from the CIPD Annual Absence Management survey (2008).</t>
  </si>
  <si>
    <t>Proportion of staff turnover that is related to mental health issues.  The default value is sourced from the CIPD annual absence management survey (2008).</t>
  </si>
  <si>
    <t>This ratio should reflect the impact that illness has on worker productivity while remaining in work, relative to the impact of illness on absenteeism.  The default value assumes a 1:1 ratio.  The NICE business case analysis, assumed a rather less conservative ratio of 1.5.</t>
  </si>
  <si>
    <t>The proportion of people screened, who are found to have a disorder requiring treatment.  The default value comes from the Dunedin cohort study (Melchior et al 2008).</t>
  </si>
  <si>
    <t>Cost of facilitating the completion of the screening questionnaire, follow‐up assessment to confirm depression, and care management costs.  The default value is from PSSRU (2012) p60.</t>
  </si>
  <si>
    <t>Cost of a multi‐component health promotion intervention consisting of personalised health and well‐being information and advice; a health risk appraisal questionnaire; access to a tailored health improvement web portal; wellness literature, and seminars and workshops focused on identified wellness issues.  The default value is from PSSRU (2012) p60.</t>
  </si>
  <si>
    <t xml:space="preserve">Workplace-based enhanced depression care consists of employees completing a screening questionnaire, followed by care management for those found to be suffering from, or at risk of developing, depression and/or anxiety disorders.  We model two options for treatment following screening: a) a course of CBT; or b) a multi-component health promotion intervention. 
</t>
  </si>
  <si>
    <t xml:space="preserve">Sainsbury Centre for Mental Health (2007) Mental health at work: developing the business case. Policy paper 8. </t>
  </si>
  <si>
    <t>http://www.centreformentalhealth.org.uk/publications/MH_at_work.aspx?ID=575</t>
  </si>
  <si>
    <t>Estimated cost of absenteeism attributable to mental health</t>
  </si>
  <si>
    <t>Estimated cost of presenteeism attributable to mental health</t>
  </si>
  <si>
    <t>Estimated cost of turnover attributable to mental health</t>
  </si>
  <si>
    <t>Screening + CBT</t>
  </si>
  <si>
    <t>Mental wellbeing</t>
  </si>
  <si>
    <t>Ratio of sick days per obese/average employee</t>
  </si>
  <si>
    <t>Proportion of employees who are obese (BMI&gt;30).  Default value is taken from NICE costing template.</t>
  </si>
  <si>
    <t>Ratio of the number of sick days per obese employee to the number of sick days per average employee.  The default value is based on Roboek et al (2011).</t>
  </si>
  <si>
    <t>http://oem.bmj.com/content/68/2/134.abstract</t>
  </si>
  <si>
    <t xml:space="preserve">Finkelstein, Eric A; DiBonaventura, Marco daCosta; Burgess, Somali M.; Hale, Brent C.: The Costs of Obesity in the Workplace. Journal of Occupational &amp; Environmental Medicine: October 2010; 52(10). </t>
  </si>
  <si>
    <t>http://journals.lww.com/joem/toc/2010/10000</t>
  </si>
  <si>
    <t>Counterweight is a primary weight management programme which has been evaluated using the 2006 NICE obesity health economic model.  The unit cost for this example of a weight management programme was taken from the evaluation carried out by the Counterweight Project Team and based on 2005 prices.</t>
  </si>
  <si>
    <t>Trueman, P., Haynes, S. M., Lyons, G. Felicity, McCombie, E. Louise, McQuigg, M. S. A., Mongia, S., Noble, P. A., Quinn, M. F., Ross, H. M., Thompson, F. et al.
). (2010) Long-term cost-effectiveness of weight management in primary care. International Journal of Clinical Practice, Vol.64 (No.6). pp. 775-783.</t>
  </si>
  <si>
    <t>http://onlinelibrary.wiley.com/doi/10.1111/j.1742-1241.2010.02349.x/abstract</t>
  </si>
  <si>
    <t>http://www.hta.ac.uk/fullmono/mon1502.pdf</t>
  </si>
  <si>
    <t>Estimated target population to be screened</t>
  </si>
  <si>
    <t>Estimated target population  to be treated</t>
  </si>
  <si>
    <t>Estimated cost of absenteeism attributable to obesity</t>
  </si>
  <si>
    <t>Estimated cost of presenteeism attributable to obesity</t>
  </si>
  <si>
    <t xml:space="preserve">Workplace weight management programme </t>
  </si>
  <si>
    <t>TOTAL</t>
  </si>
  <si>
    <t>Relative reduction in productivity costs attributable to weight management programme.  Default value set at 10%.</t>
  </si>
  <si>
    <t xml:space="preserve">Cost per               employee £    </t>
  </si>
  <si>
    <t>Sick days avoided per participant</t>
  </si>
  <si>
    <t>Cost per session</t>
  </si>
  <si>
    <t>Cost per participant</t>
  </si>
  <si>
    <t>Cost per person</t>
  </si>
  <si>
    <t>Version 3</t>
  </si>
  <si>
    <t>Promoting mental wellbeing at work (PH22)</t>
  </si>
  <si>
    <t>The calculations are based on Business Case models prepared by NICE to assist in the implementation of this guidance.  Some data sources have been updated, but you may notice some inconsistencies in costs for similar interventions across different areas.  This is because the default costs are derived from the best available research for that topic.</t>
  </si>
  <si>
    <t>At any time, you can revert to the default data inputs by clicking the 'Reset to defaults' button.  This will overwrite any data that you have entered on all of the sheets.</t>
  </si>
  <si>
    <t>When you are ready, click the 'Inputs' navigation button above to begin.</t>
  </si>
  <si>
    <t>Check the data inputs for each sheet, and update if appropriate.  Scroll down each sheet to see the estimated costs, savings and 'net benefits' (costs minus savings).</t>
  </si>
  <si>
    <t>Instructions</t>
  </si>
  <si>
    <t>2. COST OF IMPLEMENTATION</t>
  </si>
  <si>
    <t>3. BENEFIT OF IMPLEMENTATION</t>
  </si>
  <si>
    <t>Ratio of productivity lost due to obesity while at work to that lost while on obesity-related sick leave.  Studies have shown that presenteeism is a major factor for people with a BMI&gt;30 (Finkelstein et al, 2010). Based on Finkelstein et al, it has been assumed that presenteeism has approximately 1.7 times the impact of absenteeism on productivity. Therefore the value here should reflect the relative impact that illness has on worker productivity while remaining in work. This can be changed to reflect local data if required.</t>
  </si>
  <si>
    <t>Weight management programme</t>
  </si>
  <si>
    <t>Estimated cost attributable to long-term sickness absence</t>
  </si>
  <si>
    <t>Estimated cost of absence attributable to smoking</t>
  </si>
  <si>
    <t>Prevention, identification, assessment and management of overweight and obesity (CG43)</t>
  </si>
  <si>
    <t>Input organisational data</t>
  </si>
  <si>
    <t>Sheet3</t>
  </si>
  <si>
    <t>Sheet4</t>
  </si>
  <si>
    <t>Sheet5</t>
  </si>
  <si>
    <t>Sheet6</t>
  </si>
  <si>
    <t>Sheet7</t>
  </si>
  <si>
    <t>Sheet8</t>
  </si>
  <si>
    <t>Sheet9</t>
  </si>
  <si>
    <t>Sickness absence days per employee per year</t>
  </si>
  <si>
    <t xml:space="preserve">Throughout this spreadsheet, input data that can be changed is shown in grey.  </t>
  </si>
  <si>
    <t>Workplace interventions to promote smoking cessation (PH5) (2007)</t>
  </si>
  <si>
    <t>Promoting physical activity in the workplace (PH13) (2008)</t>
  </si>
  <si>
    <t>Managing long-term sickness and incapacity for work (PH19) (2009)</t>
  </si>
  <si>
    <t>Promoting mental wellbeing at work (PH22) (2009)</t>
  </si>
  <si>
    <t>Obesity: Guidance on the prevention, identification, assessment and management of overweight and obesity (CG43) (2006)</t>
  </si>
  <si>
    <t>General information about your workplace: You should update this sheet with your local information to improve the accuracy of the calculations</t>
  </si>
  <si>
    <t>This spreadsheet is designed to help NHS employers to estimate the costs and savings associated with providing health promotion services for their employees.  It brings together estimates for workplace health promotion activities recommended by the National Institute for Health and Care Excellence (NICE):</t>
  </si>
  <si>
    <t>This will take you to the 'Inputs' sheet, which contains general information about the workplace including: the number of employees; working hours and days; current levels of sickness absence and turnover; and costs associated with sick days and turnover.  You should update this sheet with your local information to improve the accuracy of the calculations.</t>
  </si>
  <si>
    <t>The organisational information feeds forward into five sheets; one for each of the five sets of NICE guidance included.  Use the buttons at the top of the sheet to navigate between these sheets.</t>
  </si>
  <si>
    <t>Each sheet contains data inputs (in grey).  These are based on the NICE Business Case, or other referenced national sources.  Again, this data can be updated if local information is available.</t>
  </si>
  <si>
    <t>After checking all five sheets, use the 'Summary' button to see an overview of results for all five models.  You can edit the figures in the percentage uptake cells to change the assumptions about the proportion of employees to be offered the different types of health promotion activities.  This will show an estimate of how the costs and savings might be expected to change with different levels of implementation of the NICE guidance.</t>
  </si>
  <si>
    <t>Each sheet contains numbered notes at the bottom, to explain data sources and assumptions associated with the calculations.  References are shown on the 'Data sources' sheet.</t>
  </si>
  <si>
    <t>Proportion of full time equivalent (FTE) days lost to sickness absence for the organisation.  Default value is the national average for NHS employees, 2012-13 (Health and Social Care Information Centre (HSCIC) 2013).</t>
  </si>
  <si>
    <t>Proportion of employees leaving/joining the organisation per year.  Default value is the mean for Hospital and Community Health Service (HCHS) NHS organisations (excluding primary care) in England for 2012 (HSCIC 2013b).</t>
  </si>
  <si>
    <t>The mean costs of replacing an employee who leaves due to ill health.  The default figure is an estimate from the Chartered Institute of Personnel and Development (CIPD) (2009), and includes: vacancy cover, redundancy costs, recruitment/selection, training and induction costs.  More recent estimates are not available.  However, the CIPD Resourcing and Talent Planning survey (2013b), found that median costs of recruitment (advertising, agency and search fee costs) have fallen over recent years, to £5,500 for senior public sector managers and £1,500 for other public sector employees in 2013.</t>
  </si>
  <si>
    <t xml:space="preserve">Estimate based on assumption of five minutes twice per working day. </t>
  </si>
  <si>
    <t>Cost of Nicotine Replacement Therapy (NRT)</t>
  </si>
  <si>
    <t>Expected cost and participation rates for each possible intervention.  Default values are taken from the NICE Business case, which accompanies the guidance (PH13).</t>
  </si>
  <si>
    <t>Percentage reduction in sickness absence for participants in a programme of workplace physical activity interventions.  The default value is take from the NICE Business case, cited from the Black review (Department for Work and Pensions (DWP) 2008).</t>
  </si>
  <si>
    <t>Percentage reduction in staff turnover for participants in a programme of workplace physical activitity interventions.  The default value is taken from the PricewaterhouseCoopers report (2008).</t>
  </si>
  <si>
    <t>One-off (non-recurring) cost of interventions per participant. The default values are taken from Personal Social Services Research Unit (PSSRU) 2012 (p117).  The NICE guidance provides cost information for three types of intervention: a) physical activity and education (10 sessions of physiotherapy or physical activity and 10 sessions of Cognitive Behaviour Therapy), b) workplace intervention (usual care, workplace assessment and work modifications and communication between occupational physician and GP to reach a consensus on return to work) and c) physical activity and education along with a workplace visit (sessions as before plus half a day of line manager’s time).</t>
  </si>
  <si>
    <t xml:space="preserve">The number of sickness days avoided by the interventions was estimated in the NICE costing report using the relative risk of the effectiveness of the interventions compared to usual care, as estimated in the economic report (Pilgrim et al 2008  Appendix A). </t>
  </si>
  <si>
    <t>Cost of a course of CBT for people identified with, or at risk of developing, depression and/or anxiety disorders, delivered in six sessions over 12 weeks.  The default value is from PSSRU (2012) p60.</t>
  </si>
  <si>
    <t>Proportional reduction in productivity costs attributed to mental ill-health, with the introduction of a programme of workplace screening and CBT treatment.  Default value is taken from a report by the Sainsbury Centre for Mental Health (2007), cited in the NICE business case.</t>
  </si>
  <si>
    <t>Proportional reduction in productivity costs attributed to mental ill-health, with the introduction of a programme of workplace screening and multi-component health promotion.  The default value is assumed equal to that for screening followed by CBT.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</si>
</sst>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43" formatCode="_-* #,##0.00_-;\-* #,##0.00_-;_-* &quot;-&quot;??_-;_-@_-"/>
    <numFmt numFmtId="164" formatCode="0.0"/>
    <numFmt numFmtId="165" formatCode="0.0%"/>
    <numFmt numFmtId="166" formatCode="[$£-809]#,##0.00"/>
    <numFmt numFmtId="167" formatCode="[$£-809]#,##0"/>
    <numFmt numFmtId="168" formatCode="&quot;£&quot;#,##0"/>
    <numFmt numFmtId="169" formatCode="&quot;£&quot;#,##0.00"/>
    <numFmt numFmtId="170" formatCode="#,##0.00_ ;\-#,##0.00\ "/>
    <numFmt numFmtId="171" formatCode="#,##0.0"/>
    <numFmt numFmtId="172" formatCode="#,##0_ ;\-#,##0\ "/>
    <numFmt numFmtId="173" formatCode="#,##0.00_ ;[Red]\-#,##0.00\ "/>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3"/>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9"/>
      <color theme="1"/>
      <name val="Calibri"/>
      <family val="2"/>
      <scheme val="minor"/>
    </font>
    <font>
      <b/>
      <sz val="11"/>
      <name val="Calibri"/>
      <family val="2"/>
      <scheme val="minor"/>
    </font>
    <font>
      <b/>
      <sz val="10"/>
      <name val="Calibri"/>
      <family val="2"/>
      <scheme val="minor"/>
    </font>
    <font>
      <b/>
      <sz val="10"/>
      <color theme="1"/>
      <name val="Calibri"/>
      <family val="2"/>
      <scheme val="minor"/>
    </font>
    <font>
      <b/>
      <sz val="10"/>
      <color rgb="FF01447B"/>
      <name val="Calibri"/>
      <family val="2"/>
      <scheme val="minor"/>
    </font>
    <font>
      <u/>
      <sz val="11"/>
      <color rgb="FF0070C0"/>
      <name val="Calibri"/>
      <family val="2"/>
    </font>
    <font>
      <i/>
      <sz val="10"/>
      <color rgb="FF7F7F7F"/>
      <name val="Calibri"/>
      <family val="2"/>
      <scheme val="minor"/>
    </font>
    <font>
      <sz val="11"/>
      <color theme="3"/>
      <name val="Calibri"/>
      <family val="2"/>
      <scheme val="minor"/>
    </font>
    <font>
      <b/>
      <sz val="18"/>
      <color theme="3"/>
      <name val="Calibri"/>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b/>
      <sz val="14"/>
      <color rgb="FF3C444B"/>
      <name val="Calibri"/>
      <family val="2"/>
      <scheme val="minor"/>
    </font>
    <font>
      <b/>
      <sz val="12"/>
      <color rgb="FF3C444B"/>
      <name val="Calibri"/>
      <family val="2"/>
      <scheme val="minor"/>
    </font>
    <font>
      <i/>
      <sz val="9"/>
      <color theme="1"/>
      <name val="Calibri"/>
      <family val="2"/>
      <scheme val="minor"/>
    </font>
    <font>
      <i/>
      <sz val="9"/>
      <color rgb="FF3C444B"/>
      <name val="Calibri"/>
      <family val="2"/>
      <scheme val="minor"/>
    </font>
    <font>
      <b/>
      <sz val="12"/>
      <color rgb="FF4B306A"/>
      <name val="Calibri"/>
      <family val="2"/>
      <scheme val="minor"/>
    </font>
    <font>
      <b/>
      <sz val="14"/>
      <color rgb="FF4B306A"/>
      <name val="Calibri"/>
      <family val="2"/>
      <scheme val="minor"/>
    </font>
    <font>
      <b/>
      <sz val="20"/>
      <color rgb="FF4B306A"/>
      <name val="Calibri"/>
      <family val="2"/>
      <scheme val="minor"/>
    </font>
    <font>
      <sz val="16"/>
      <color rgb="FF4B306A"/>
      <name val="Calibri"/>
      <family val="2"/>
      <scheme val="minor"/>
    </font>
    <font>
      <sz val="12"/>
      <color rgb="FF3C444B"/>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5"/>
      </patternFill>
    </fill>
    <fill>
      <patternFill patternType="solid">
        <fgColor theme="6" tint="0.399945066682943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C7DCE9"/>
        <bgColor indexed="64"/>
      </patternFill>
    </fill>
    <fill>
      <patternFill patternType="solid">
        <fgColor rgb="FFD1D3D2"/>
        <bgColor indexed="64"/>
      </patternFill>
    </fill>
  </fills>
  <borders count="9">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rgb="FF7F7F7F"/>
      </left>
      <right style="thin">
        <color rgb="FF7F7F7F"/>
      </right>
      <top style="thin">
        <color rgb="FF7F7F7F"/>
      </top>
      <bottom style="thin">
        <color rgb="FF7F7F7F"/>
      </bottom>
      <diagonal/>
    </border>
    <border>
      <left style="thin">
        <color theme="3"/>
      </left>
      <right style="thin">
        <color theme="3"/>
      </right>
      <top style="thin">
        <color theme="3"/>
      </top>
      <bottom style="thin">
        <color theme="3"/>
      </bottom>
      <diagonal/>
    </border>
    <border>
      <left style="double">
        <color rgb="FF3F3F3F"/>
      </left>
      <right style="double">
        <color rgb="FF3F3F3F"/>
      </right>
      <top style="double">
        <color rgb="FF3F3F3F"/>
      </top>
      <bottom style="double">
        <color rgb="FF3F3F3F"/>
      </bottom>
      <diagonal/>
    </border>
    <border>
      <left/>
      <right/>
      <top style="double">
        <color theme="1"/>
      </top>
      <bottom style="thin">
        <color theme="1"/>
      </bottom>
      <diagonal/>
    </border>
    <border>
      <left style="medium">
        <color theme="1"/>
      </left>
      <right style="medium">
        <color theme="1"/>
      </right>
      <top style="medium">
        <color theme="1"/>
      </top>
      <bottom style="medium">
        <color theme="1"/>
      </bottom>
      <diagonal/>
    </border>
  </borders>
  <cellStyleXfs count="25">
    <xf numFmtId="0" fontId="0" fillId="0" borderId="0"/>
    <xf numFmtId="0" fontId="13" fillId="0" borderId="0" applyNumberFormat="0" applyFill="0" applyBorder="0" applyAlignment="0" applyProtection="0">
      <alignment vertical="top"/>
      <protection locked="0"/>
    </xf>
    <xf numFmtId="0" fontId="4" fillId="2" borderId="5" applyNumberFormat="0" applyAlignment="0"/>
    <xf numFmtId="9" fontId="1" fillId="0" borderId="0" applyFont="0" applyFill="0" applyBorder="0" applyAlignment="0" applyProtection="0"/>
    <xf numFmtId="43" fontId="1" fillId="0" borderId="0" applyFont="0" applyFill="0" applyBorder="0" applyAlignment="0" applyProtection="0"/>
    <xf numFmtId="0" fontId="21" fillId="11" borderId="0" applyNumberFormat="0" applyAlignment="0"/>
    <xf numFmtId="0" fontId="14" fillId="0" borderId="0" applyNumberFormat="0" applyFill="0" applyBorder="0" applyAlignment="0" applyProtection="0"/>
    <xf numFmtId="0" fontId="1" fillId="11" borderId="0" applyNumberFormat="0" applyAlignment="0" applyProtection="0"/>
    <xf numFmtId="0" fontId="1" fillId="4" borderId="1" applyNumberFormat="0" applyAlignment="0" applyProtection="0"/>
    <xf numFmtId="0" fontId="1" fillId="12" borderId="8" applyNumberFormat="0" applyAlignment="0">
      <protection locked="0"/>
    </xf>
    <xf numFmtId="0" fontId="1" fillId="2" borderId="5" applyNumberFormat="0" applyAlignment="0"/>
    <xf numFmtId="0" fontId="1" fillId="5" borderId="1" applyNumberFormat="0" applyFont="0" applyAlignment="0" applyProtection="0"/>
    <xf numFmtId="0" fontId="16" fillId="11" borderId="0" applyNumberFormat="0" applyAlignment="0" applyProtection="0"/>
    <xf numFmtId="0" fontId="29" fillId="11" borderId="0" applyNumberFormat="0" applyAlignment="0"/>
    <xf numFmtId="0" fontId="22" fillId="11" borderId="0" applyNumberFormat="0" applyAlignment="0"/>
    <xf numFmtId="0" fontId="3" fillId="11" borderId="0" applyNumberFormat="0" applyAlignment="0" applyProtection="0"/>
    <xf numFmtId="0" fontId="17" fillId="6" borderId="0" applyNumberFormat="0" applyBorder="0" applyAlignment="0" applyProtection="0"/>
    <xf numFmtId="0" fontId="18" fillId="7" borderId="0" applyNumberFormat="0" applyBorder="0" applyAlignment="0" applyProtection="0"/>
    <xf numFmtId="0" fontId="19" fillId="8" borderId="0" applyNumberFormat="0" applyBorder="0" applyAlignment="0" applyProtection="0"/>
    <xf numFmtId="0" fontId="20" fillId="9" borderId="4" applyNumberFormat="0" applyAlignment="0" applyProtection="0"/>
    <xf numFmtId="0" fontId="2" fillId="10" borderId="6" applyNumberFormat="0" applyAlignment="0" applyProtection="0"/>
    <xf numFmtId="0" fontId="6" fillId="0" borderId="0" applyNumberFormat="0" applyFill="0" applyBorder="0" applyAlignment="0" applyProtection="0"/>
    <xf numFmtId="0" fontId="5" fillId="0" borderId="7" applyNumberFormat="0" applyFill="0" applyAlignment="0" applyProtection="0"/>
    <xf numFmtId="0" fontId="24" fillId="0" borderId="0">
      <alignment horizontal="left" indent="1"/>
    </xf>
    <xf numFmtId="0" fontId="24" fillId="0" borderId="0">
      <alignment horizontal="center" wrapText="1"/>
    </xf>
  </cellStyleXfs>
  <cellXfs count="206">
    <xf numFmtId="0" fontId="0" fillId="0" borderId="0" xfId="0"/>
    <xf numFmtId="0" fontId="3" fillId="0" borderId="0" xfId="0" applyFont="1"/>
    <xf numFmtId="0" fontId="5" fillId="0" borderId="0" xfId="0" applyFont="1"/>
    <xf numFmtId="0" fontId="0" fillId="0" borderId="0" xfId="0"/>
    <xf numFmtId="0" fontId="0" fillId="0" borderId="0" xfId="0" applyProtection="1"/>
    <xf numFmtId="0" fontId="0" fillId="0" borderId="0" xfId="0" applyBorder="1" applyProtection="1"/>
    <xf numFmtId="9" fontId="0" fillId="0" borderId="0" xfId="0" applyNumberFormat="1" applyFill="1"/>
    <xf numFmtId="1" fontId="0" fillId="0" borderId="0" xfId="0" applyNumberFormat="1"/>
    <xf numFmtId="9" fontId="0" fillId="0" borderId="0" xfId="0" applyNumberFormat="1"/>
    <xf numFmtId="0" fontId="0" fillId="0" borderId="0" xfId="0" applyNumberFormat="1"/>
    <xf numFmtId="0" fontId="0" fillId="0" borderId="0" xfId="0" applyFont="1" applyProtection="1"/>
    <xf numFmtId="0" fontId="0" fillId="0" borderId="0" xfId="0" applyFont="1"/>
    <xf numFmtId="0" fontId="0" fillId="0" borderId="0" xfId="0" applyFont="1" applyBorder="1" applyProtection="1"/>
    <xf numFmtId="0" fontId="7" fillId="0" borderId="0" xfId="0" applyFont="1" applyBorder="1" applyAlignment="1" applyProtection="1">
      <alignment horizontal="left" indent="3"/>
    </xf>
    <xf numFmtId="0" fontId="7" fillId="0" borderId="0" xfId="0" applyFont="1" applyBorder="1" applyProtection="1"/>
    <xf numFmtId="0" fontId="7" fillId="2" borderId="0" xfId="0" applyFont="1" applyFill="1" applyBorder="1" applyProtection="1"/>
    <xf numFmtId="0" fontId="7" fillId="0" borderId="0" xfId="0" applyFont="1" applyFill="1" applyBorder="1" applyAlignment="1" applyProtection="1">
      <alignment horizontal="left" indent="1"/>
    </xf>
    <xf numFmtId="0" fontId="0" fillId="0" borderId="0" xfId="0" applyFont="1" applyFill="1" applyBorder="1" applyProtection="1"/>
    <xf numFmtId="0" fontId="0" fillId="2" borderId="0" xfId="0" applyFont="1" applyFill="1" applyBorder="1" applyProtection="1"/>
    <xf numFmtId="0" fontId="11" fillId="0" borderId="0" xfId="0" applyFont="1" applyFill="1" applyBorder="1" applyAlignment="1" applyProtection="1">
      <alignment horizontal="center" vertical="center"/>
    </xf>
    <xf numFmtId="0" fontId="0" fillId="0" borderId="0" xfId="0" applyFont="1" applyFill="1" applyBorder="1" applyAlignment="1" applyProtection="1">
      <alignment horizontal="left" vertical="top" indent="3"/>
    </xf>
    <xf numFmtId="0" fontId="0" fillId="0" borderId="0" xfId="0" applyFont="1" applyFill="1" applyBorder="1" applyAlignment="1" applyProtection="1">
      <alignment horizontal="left" vertical="top" indent="1"/>
    </xf>
    <xf numFmtId="0" fontId="0" fillId="0" borderId="0" xfId="0" applyFont="1" applyBorder="1" applyAlignment="1" applyProtection="1">
      <alignment horizontal="center"/>
    </xf>
    <xf numFmtId="0" fontId="7" fillId="0" borderId="0" xfId="0" applyFont="1" applyBorder="1" applyAlignment="1" applyProtection="1">
      <alignment horizontal="left" indent="1"/>
    </xf>
    <xf numFmtId="0" fontId="9" fillId="0" borderId="0" xfId="0" applyFont="1" applyFill="1" applyBorder="1" applyAlignment="1" applyProtection="1">
      <alignment horizontal="left" wrapText="1" indent="1"/>
    </xf>
    <xf numFmtId="167" fontId="7" fillId="0" borderId="0" xfId="0" applyNumberFormat="1" applyFont="1" applyFill="1" applyBorder="1" applyAlignment="1" applyProtection="1">
      <alignment horizontal="left" wrapText="1"/>
    </xf>
    <xf numFmtId="0" fontId="0" fillId="0" borderId="0" xfId="0" applyFont="1" applyBorder="1" applyAlignment="1" applyProtection="1">
      <alignment horizontal="center" vertical="center"/>
    </xf>
    <xf numFmtId="0" fontId="12" fillId="0" borderId="0" xfId="0" applyFont="1" applyFill="1" applyBorder="1" applyAlignment="1" applyProtection="1">
      <alignment horizontal="left"/>
    </xf>
    <xf numFmtId="0" fontId="0" fillId="0" borderId="0" xfId="0" applyFont="1" applyAlignment="1" applyProtection="1">
      <alignment horizontal="center"/>
    </xf>
    <xf numFmtId="0" fontId="0" fillId="0" borderId="0" xfId="0" applyFont="1" applyFill="1" applyBorder="1" applyAlignment="1" applyProtection="1">
      <alignment horizontal="center"/>
    </xf>
    <xf numFmtId="0" fontId="0" fillId="0" borderId="0" xfId="0" applyFont="1" applyFill="1" applyProtection="1"/>
    <xf numFmtId="0" fontId="0" fillId="0" borderId="0" xfId="0" applyFont="1" applyFill="1" applyAlignment="1" applyProtection="1">
      <alignment horizontal="center"/>
    </xf>
    <xf numFmtId="0" fontId="0" fillId="0" borderId="0" xfId="0" applyFont="1" applyAlignment="1" applyProtection="1"/>
    <xf numFmtId="0" fontId="5" fillId="0" borderId="0" xfId="0" applyFont="1" applyProtection="1"/>
    <xf numFmtId="0" fontId="8" fillId="0" borderId="0" xfId="0" applyFont="1" applyAlignment="1" applyProtection="1">
      <alignment horizontal="left" indent="1"/>
    </xf>
    <xf numFmtId="0" fontId="0" fillId="0" borderId="2" xfId="0" applyFont="1" applyFill="1" applyBorder="1" applyProtection="1"/>
    <xf numFmtId="0" fontId="13" fillId="0" borderId="0" xfId="1" applyBorder="1" applyAlignment="1" applyProtection="1"/>
    <xf numFmtId="0" fontId="0" fillId="0" borderId="0" xfId="0" applyFont="1" applyFill="1" applyBorder="1" applyAlignment="1" applyProtection="1">
      <alignment wrapText="1"/>
    </xf>
    <xf numFmtId="0" fontId="10" fillId="0" borderId="0" xfId="0" applyFont="1" applyFill="1" applyBorder="1" applyAlignment="1" applyProtection="1">
      <alignment horizontal="center" vertical="center" wrapText="1"/>
    </xf>
    <xf numFmtId="0" fontId="5" fillId="0" borderId="0" xfId="0" applyFon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xf>
    <xf numFmtId="0" fontId="5" fillId="0" borderId="0" xfId="0" applyFont="1" applyFill="1" applyBorder="1" applyAlignment="1" applyProtection="1">
      <alignment horizontal="center"/>
    </xf>
    <xf numFmtId="0" fontId="5" fillId="0" borderId="0" xfId="0" applyFont="1" applyFill="1" applyProtection="1"/>
    <xf numFmtId="0" fontId="5" fillId="0" borderId="1" xfId="0" applyFont="1" applyBorder="1" applyAlignment="1" applyProtection="1">
      <alignment vertical="center"/>
    </xf>
    <xf numFmtId="0" fontId="0" fillId="0" borderId="0" xfId="0"/>
    <xf numFmtId="2" fontId="0" fillId="0" borderId="0" xfId="0" applyNumberFormat="1"/>
    <xf numFmtId="0" fontId="6" fillId="0" borderId="0" xfId="0" applyFont="1" applyBorder="1" applyAlignment="1" applyProtection="1">
      <alignment horizontal="center"/>
    </xf>
    <xf numFmtId="168" fontId="2" fillId="0" borderId="1" xfId="0" applyNumberFormat="1" applyFont="1" applyFill="1" applyBorder="1" applyAlignment="1">
      <alignment horizontal="center" vertical="center"/>
    </xf>
    <xf numFmtId="169" fontId="0" fillId="0" borderId="0" xfId="0" applyNumberFormat="1"/>
    <xf numFmtId="0" fontId="0" fillId="0" borderId="0" xfId="0"/>
    <xf numFmtId="0" fontId="0" fillId="0" borderId="0" xfId="0"/>
    <xf numFmtId="0" fontId="13" fillId="0" borderId="0" xfId="1" applyAlignment="1" applyProtection="1"/>
    <xf numFmtId="0" fontId="0" fillId="0" borderId="0" xfId="0"/>
    <xf numFmtId="0" fontId="0" fillId="0" borderId="0" xfId="0" applyAlignment="1"/>
    <xf numFmtId="0" fontId="0" fillId="0" borderId="0" xfId="0" applyAlignment="1" applyProtection="1">
      <alignment horizontal="center"/>
    </xf>
    <xf numFmtId="0" fontId="0" fillId="0" borderId="0" xfId="0" applyAlignment="1" applyProtection="1"/>
    <xf numFmtId="0" fontId="13" fillId="0" borderId="0" xfId="1" applyAlignment="1" applyProtection="1">
      <alignment horizontal="left"/>
    </xf>
    <xf numFmtId="0" fontId="0" fillId="0" borderId="0" xfId="0" applyAlignment="1" applyProtection="1">
      <alignment horizontal="left" indent="2"/>
    </xf>
    <xf numFmtId="0" fontId="13" fillId="0" borderId="0" xfId="1" applyAlignment="1" applyProtection="1">
      <alignment horizontal="left" indent="2"/>
    </xf>
    <xf numFmtId="0" fontId="0" fillId="0" borderId="0" xfId="0" applyAlignment="1" applyProtection="1">
      <alignment horizontal="left" vertical="center"/>
    </xf>
    <xf numFmtId="0" fontId="0" fillId="0" borderId="0" xfId="0" applyAlignment="1" applyProtection="1">
      <alignment horizontal="left" vertical="top"/>
    </xf>
    <xf numFmtId="0" fontId="0" fillId="0" borderId="0" xfId="0" applyAlignment="1">
      <alignment wrapText="1"/>
    </xf>
    <xf numFmtId="0" fontId="0" fillId="0" borderId="0" xfId="0"/>
    <xf numFmtId="0" fontId="0" fillId="0" borderId="0" xfId="0" applyAlignment="1">
      <alignment vertical="center"/>
    </xf>
    <xf numFmtId="9" fontId="0" fillId="0" borderId="0" xfId="3" applyFont="1" applyFill="1"/>
    <xf numFmtId="1" fontId="0" fillId="0" borderId="0" xfId="3" applyNumberFormat="1" applyFont="1" applyFill="1"/>
    <xf numFmtId="10" fontId="0" fillId="0" borderId="0" xfId="0" applyNumberFormat="1"/>
    <xf numFmtId="9" fontId="0" fillId="0" borderId="0" xfId="3" applyFont="1"/>
    <xf numFmtId="165" fontId="0" fillId="0" borderId="0" xfId="3" applyNumberFormat="1" applyFont="1"/>
    <xf numFmtId="10" fontId="0" fillId="0" borderId="0" xfId="3" applyNumberFormat="1" applyFont="1"/>
    <xf numFmtId="4" fontId="0" fillId="0" borderId="0" xfId="0" applyNumberFormat="1"/>
    <xf numFmtId="171" fontId="0" fillId="0" borderId="0" xfId="0" applyNumberFormat="1"/>
    <xf numFmtId="165" fontId="0" fillId="0" borderId="0" xfId="0" applyNumberFormat="1"/>
    <xf numFmtId="0" fontId="0" fillId="0" borderId="0" xfId="0" applyAlignment="1" applyProtection="1">
      <alignment horizontal="left" vertical="center" indent="1"/>
    </xf>
    <xf numFmtId="0" fontId="0" fillId="0" borderId="0" xfId="0" applyProtection="1"/>
    <xf numFmtId="0" fontId="0" fillId="0" borderId="0" xfId="0" applyFill="1" applyBorder="1" applyAlignment="1" applyProtection="1">
      <alignment horizontal="left" indent="1"/>
    </xf>
    <xf numFmtId="168" fontId="1" fillId="12" borderId="8" xfId="9" applyNumberFormat="1" applyAlignment="1">
      <alignment horizontal="center" vertical="center"/>
      <protection locked="0"/>
    </xf>
    <xf numFmtId="0" fontId="5" fillId="2" borderId="0" xfId="0" applyFont="1" applyFill="1" applyAlignment="1">
      <alignment vertical="center"/>
    </xf>
    <xf numFmtId="164" fontId="0" fillId="0" borderId="0" xfId="3" applyNumberFormat="1" applyFont="1" applyFill="1"/>
    <xf numFmtId="168" fontId="0" fillId="0" borderId="0" xfId="0" applyNumberFormat="1"/>
    <xf numFmtId="0" fontId="0" fillId="0" borderId="0" xfId="0" applyAlignment="1">
      <alignment horizontal="left"/>
    </xf>
    <xf numFmtId="168" fontId="4" fillId="2" borderId="5" xfId="2" applyNumberFormat="1" applyAlignment="1">
      <alignment horizontal="center" vertical="center"/>
    </xf>
    <xf numFmtId="168" fontId="1" fillId="2" borderId="5" xfId="10" applyNumberFormat="1" applyAlignment="1">
      <alignment horizontal="center" vertical="center"/>
    </xf>
    <xf numFmtId="0" fontId="1" fillId="2" borderId="5" xfId="10" applyAlignment="1">
      <alignment horizontal="center" vertical="center"/>
    </xf>
    <xf numFmtId="10" fontId="1" fillId="2" borderId="5" xfId="10" applyNumberFormat="1" applyAlignment="1">
      <alignment horizontal="center" vertical="center"/>
    </xf>
    <xf numFmtId="0" fontId="1" fillId="2" borderId="5" xfId="10" applyAlignment="1">
      <alignment horizontal="center"/>
    </xf>
    <xf numFmtId="168" fontId="1" fillId="2" borderId="5" xfId="10" applyNumberFormat="1" applyAlignment="1">
      <alignment horizontal="center"/>
    </xf>
    <xf numFmtId="0" fontId="4" fillId="2" borderId="5" xfId="2" applyAlignment="1">
      <alignment horizontal="center"/>
    </xf>
    <xf numFmtId="0" fontId="1" fillId="12" borderId="8" xfId="9" applyAlignment="1">
      <alignment horizontal="right" vertical="center" indent="3"/>
      <protection locked="0"/>
    </xf>
    <xf numFmtId="171" fontId="1" fillId="12" borderId="8" xfId="9" applyNumberFormat="1" applyAlignment="1">
      <alignment horizontal="right" vertical="center" indent="3"/>
      <protection locked="0"/>
    </xf>
    <xf numFmtId="3" fontId="1" fillId="12" borderId="8" xfId="9" applyNumberFormat="1" applyAlignment="1">
      <alignment horizontal="right" vertical="center" indent="3"/>
      <protection locked="0"/>
    </xf>
    <xf numFmtId="10" fontId="1" fillId="12" borderId="8" xfId="9" applyNumberFormat="1" applyAlignment="1">
      <alignment horizontal="right" vertical="center" indent="3"/>
      <protection locked="0"/>
    </xf>
    <xf numFmtId="165" fontId="1" fillId="12" borderId="8" xfId="9" applyNumberFormat="1" applyAlignment="1">
      <alignment horizontal="right" vertical="center" indent="3"/>
      <protection locked="0"/>
    </xf>
    <xf numFmtId="168" fontId="1" fillId="12" borderId="8" xfId="9" applyNumberFormat="1" applyAlignment="1">
      <alignment horizontal="right" vertical="center" indent="3"/>
      <protection locked="0"/>
    </xf>
    <xf numFmtId="9" fontId="1" fillId="12" borderId="8" xfId="9" applyNumberFormat="1" applyAlignment="1">
      <alignment horizontal="center" vertical="center"/>
      <protection locked="0"/>
    </xf>
    <xf numFmtId="1" fontId="1" fillId="12" borderId="8" xfId="9" applyNumberFormat="1" applyAlignment="1">
      <alignment horizontal="center"/>
      <protection locked="0"/>
    </xf>
    <xf numFmtId="3" fontId="1" fillId="12" borderId="8" xfId="9" applyNumberFormat="1" applyAlignment="1">
      <alignment horizontal="center" vertical="center"/>
      <protection locked="0"/>
    </xf>
    <xf numFmtId="164" fontId="1" fillId="12" borderId="8" xfId="9" applyNumberFormat="1" applyAlignment="1">
      <alignment horizontal="center" vertical="center"/>
      <protection locked="0"/>
    </xf>
    <xf numFmtId="169" fontId="1" fillId="12" borderId="8" xfId="9" applyNumberFormat="1" applyAlignment="1">
      <alignment horizontal="center" vertical="center"/>
      <protection locked="0"/>
    </xf>
    <xf numFmtId="4" fontId="1" fillId="12" borderId="8" xfId="9" applyNumberFormat="1" applyAlignment="1">
      <alignment horizontal="center" vertical="center"/>
      <protection locked="0"/>
    </xf>
    <xf numFmtId="171" fontId="1" fillId="12" borderId="8" xfId="9" applyNumberFormat="1" applyAlignment="1">
      <alignment horizontal="center" vertical="center"/>
      <protection locked="0"/>
    </xf>
    <xf numFmtId="167" fontId="4" fillId="2" borderId="5" xfId="2" applyNumberFormat="1" applyAlignment="1">
      <alignment horizontal="center" vertical="center"/>
    </xf>
    <xf numFmtId="6" fontId="4" fillId="2" borderId="5" xfId="2" applyNumberFormat="1" applyAlignment="1">
      <alignment horizontal="center" vertical="center"/>
    </xf>
    <xf numFmtId="0" fontId="0" fillId="0" borderId="0" xfId="0" applyAlignment="1" applyProtection="1">
      <alignment horizontal="left" vertical="top" indent="1"/>
    </xf>
    <xf numFmtId="168" fontId="4" fillId="2" borderId="5" xfId="2" applyNumberFormat="1" applyAlignment="1">
      <alignment horizontal="right" indent="2"/>
    </xf>
    <xf numFmtId="170" fontId="1" fillId="12" borderId="8" xfId="9" applyNumberFormat="1" applyAlignment="1">
      <alignment horizontal="right" vertical="center" indent="3"/>
      <protection locked="0"/>
    </xf>
    <xf numFmtId="2" fontId="4" fillId="2" borderId="5" xfId="2" applyNumberFormat="1" applyAlignment="1">
      <alignment horizontal="right" indent="3"/>
    </xf>
    <xf numFmtId="0" fontId="5" fillId="0" borderId="0" xfId="0" applyFont="1" applyBorder="1"/>
    <xf numFmtId="168" fontId="1" fillId="12" borderId="8" xfId="9" applyNumberFormat="1" applyAlignment="1">
      <alignment horizontal="right" vertical="center" indent="4"/>
      <protection locked="0"/>
    </xf>
    <xf numFmtId="9" fontId="1" fillId="12" borderId="8" xfId="9" applyNumberFormat="1" applyAlignment="1">
      <alignment horizontal="right" indent="3"/>
      <protection locked="0"/>
    </xf>
    <xf numFmtId="0" fontId="5" fillId="3" borderId="0" xfId="0" applyFont="1" applyFill="1" applyBorder="1" applyAlignment="1" applyProtection="1">
      <alignment horizontal="left" indent="1"/>
    </xf>
    <xf numFmtId="0" fontId="13" fillId="0" borderId="0" xfId="1" applyBorder="1" applyAlignment="1" applyProtection="1">
      <alignment horizontal="left"/>
    </xf>
    <xf numFmtId="0" fontId="0" fillId="0" borderId="0" xfId="0" applyBorder="1" applyAlignment="1" applyProtection="1">
      <alignment horizontal="left" indent="1"/>
    </xf>
    <xf numFmtId="9" fontId="0" fillId="0" borderId="0" xfId="0" applyNumberFormat="1" applyAlignment="1">
      <alignment horizontal="right"/>
    </xf>
    <xf numFmtId="168" fontId="0" fillId="0" borderId="0" xfId="0" applyNumberFormat="1" applyAlignment="1">
      <alignment horizontal="right"/>
    </xf>
    <xf numFmtId="168" fontId="1" fillId="12" borderId="8" xfId="9" applyNumberFormat="1" applyAlignment="1">
      <alignment horizontal="right" indent="3"/>
      <protection locked="0"/>
    </xf>
    <xf numFmtId="168" fontId="15" fillId="0" borderId="0" xfId="0" applyNumberFormat="1" applyFont="1"/>
    <xf numFmtId="0" fontId="0" fillId="0" borderId="0" xfId="0" applyBorder="1" applyAlignment="1" applyProtection="1">
      <alignment horizontal="left" vertical="top" indent="1"/>
    </xf>
    <xf numFmtId="1" fontId="1" fillId="12" borderId="8" xfId="9" applyNumberFormat="1" applyAlignment="1">
      <alignment horizontal="center" vertical="center"/>
      <protection locked="0"/>
    </xf>
    <xf numFmtId="169" fontId="1" fillId="12" borderId="8" xfId="9" applyNumberFormat="1" applyAlignment="1">
      <alignment horizontal="right" vertical="center" indent="3"/>
      <protection locked="0"/>
    </xf>
    <xf numFmtId="0" fontId="0" fillId="0" borderId="0" xfId="0" applyFill="1" applyBorder="1" applyAlignment="1" applyProtection="1">
      <alignment horizontal="left" vertical="top" indent="1"/>
    </xf>
    <xf numFmtId="165" fontId="1" fillId="2" borderId="5" xfId="10" applyNumberFormat="1" applyAlignment="1">
      <alignment horizontal="center"/>
    </xf>
    <xf numFmtId="0" fontId="0" fillId="0" borderId="0" xfId="0" applyAlignment="1">
      <alignment horizontal="left" vertical="top" indent="1"/>
    </xf>
    <xf numFmtId="168" fontId="1" fillId="2" borderId="5" xfId="10" applyNumberFormat="1" applyAlignment="1">
      <alignment horizontal="right" indent="2"/>
    </xf>
    <xf numFmtId="0" fontId="7" fillId="0" borderId="0" xfId="0" applyFont="1" applyFill="1" applyBorder="1" applyAlignment="1" applyProtection="1">
      <alignment horizontal="left" wrapText="1"/>
    </xf>
    <xf numFmtId="172" fontId="0" fillId="0" borderId="0" xfId="4" applyNumberFormat="1" applyFont="1"/>
    <xf numFmtId="0" fontId="0" fillId="0" borderId="0" xfId="0" applyAlignment="1" applyProtection="1">
      <alignment horizontal="left" indent="1"/>
    </xf>
    <xf numFmtId="173" fontId="0" fillId="0" borderId="0" xfId="0" applyNumberFormat="1"/>
    <xf numFmtId="0" fontId="5" fillId="0" borderId="0" xfId="0" applyFont="1" applyAlignment="1">
      <alignment horizontal="right"/>
    </xf>
    <xf numFmtId="168" fontId="1" fillId="2" borderId="5" xfId="10" applyNumberFormat="1" applyAlignment="1" applyProtection="1">
      <alignment horizontal="right" vertical="center" indent="4"/>
    </xf>
    <xf numFmtId="9" fontId="1" fillId="2" borderId="5" xfId="10" applyNumberFormat="1" applyAlignment="1" applyProtection="1">
      <alignment horizontal="right" indent="3"/>
    </xf>
    <xf numFmtId="166" fontId="2" fillId="0" borderId="3" xfId="0" applyNumberFormat="1" applyFont="1" applyFill="1" applyBorder="1" applyAlignment="1" applyProtection="1">
      <alignment horizontal="center"/>
    </xf>
    <xf numFmtId="169" fontId="1" fillId="2" borderId="5" xfId="10" applyNumberFormat="1" applyAlignment="1" applyProtection="1">
      <alignment horizontal="right" vertical="center" indent="3"/>
    </xf>
    <xf numFmtId="169" fontId="2" fillId="0" borderId="0" xfId="0" applyNumberFormat="1" applyFont="1" applyFill="1" applyBorder="1" applyAlignment="1" applyProtection="1">
      <alignment horizontal="center" vertical="center"/>
    </xf>
    <xf numFmtId="169" fontId="4" fillId="2" borderId="5" xfId="2" applyNumberFormat="1" applyAlignment="1" applyProtection="1">
      <alignment horizontal="center" vertical="center"/>
    </xf>
    <xf numFmtId="0" fontId="4" fillId="2" borderId="5" xfId="2" applyAlignment="1" applyProtection="1">
      <alignment horizontal="center"/>
    </xf>
    <xf numFmtId="167" fontId="4" fillId="2" borderId="5" xfId="2" applyNumberFormat="1" applyAlignment="1" applyProtection="1">
      <alignment horizontal="center" vertical="center"/>
    </xf>
    <xf numFmtId="0" fontId="22" fillId="11" borderId="0" xfId="14"/>
    <xf numFmtId="0" fontId="0" fillId="0" borderId="0" xfId="0"/>
    <xf numFmtId="0" fontId="22" fillId="11" borderId="0" xfId="14" applyProtection="1"/>
    <xf numFmtId="0" fontId="22" fillId="11" borderId="0" xfId="14" applyAlignment="1" applyProtection="1">
      <alignment horizontal="left" indent="2"/>
    </xf>
    <xf numFmtId="171" fontId="1" fillId="2" borderId="5" xfId="10" applyNumberFormat="1" applyAlignment="1">
      <alignment horizontal="center" vertical="center"/>
    </xf>
    <xf numFmtId="165" fontId="1" fillId="2" borderId="5" xfId="10" applyNumberFormat="1" applyAlignment="1">
      <alignment horizontal="center" vertical="center"/>
    </xf>
    <xf numFmtId="168" fontId="1" fillId="2" borderId="5" xfId="10" applyNumberFormat="1" applyAlignment="1">
      <alignment horizontal="right" vertical="center" indent="3"/>
    </xf>
    <xf numFmtId="168" fontId="4" fillId="2" borderId="5" xfId="2" applyNumberFormat="1" applyAlignment="1">
      <alignment horizontal="right" indent="3"/>
    </xf>
    <xf numFmtId="168" fontId="1" fillId="2" borderId="5" xfId="10" applyNumberFormat="1" applyAlignment="1">
      <alignment horizontal="right" indent="3"/>
    </xf>
    <xf numFmtId="167" fontId="4" fillId="2" borderId="5" xfId="2" applyNumberFormat="1" applyAlignment="1">
      <alignment horizontal="center"/>
    </xf>
    <xf numFmtId="0" fontId="22" fillId="11" borderId="0" xfId="14" applyAlignment="1" applyProtection="1">
      <alignment horizontal="center" vertical="center"/>
    </xf>
    <xf numFmtId="0" fontId="22" fillId="11" borderId="0" xfId="14" applyAlignment="1" applyProtection="1">
      <alignment horizontal="left" indent="1"/>
    </xf>
    <xf numFmtId="0" fontId="22" fillId="11" borderId="0" xfId="14" applyAlignment="1" applyProtection="1">
      <alignment wrapText="1"/>
    </xf>
    <xf numFmtId="0" fontId="22" fillId="11" borderId="0" xfId="14" applyAlignment="1" applyProtection="1">
      <alignment horizontal="center"/>
    </xf>
    <xf numFmtId="0" fontId="0" fillId="2" borderId="0" xfId="0" applyFill="1"/>
    <xf numFmtId="0" fontId="0" fillId="0" borderId="0" xfId="0" applyAlignment="1">
      <alignment horizontal="left" indent="1"/>
    </xf>
    <xf numFmtId="0" fontId="0" fillId="0" borderId="0" xfId="0" applyFont="1" applyProtection="1"/>
    <xf numFmtId="0" fontId="0" fillId="0" borderId="0" xfId="0" applyProtection="1"/>
    <xf numFmtId="0" fontId="0" fillId="11" borderId="0" xfId="0" applyFill="1"/>
    <xf numFmtId="0" fontId="0" fillId="11" borderId="0" xfId="0" applyFill="1" applyProtection="1"/>
    <xf numFmtId="0" fontId="0" fillId="11" borderId="0" xfId="0" applyFill="1" applyAlignment="1">
      <alignment horizontal="left" vertical="center" indent="1"/>
    </xf>
    <xf numFmtId="0" fontId="0" fillId="0" borderId="0" xfId="0" applyAlignment="1">
      <alignment horizontal="left" vertical="center" indent="1"/>
    </xf>
    <xf numFmtId="0" fontId="23" fillId="0" borderId="0" xfId="0" applyFont="1" applyAlignment="1">
      <alignment horizontal="left" indent="1"/>
    </xf>
    <xf numFmtId="0" fontId="24" fillId="0" borderId="0" xfId="23">
      <alignment horizontal="left" indent="1"/>
    </xf>
    <xf numFmtId="0" fontId="22" fillId="11" borderId="0" xfId="14" applyAlignment="1">
      <alignment horizontal="left" vertical="center"/>
    </xf>
    <xf numFmtId="0" fontId="0" fillId="11" borderId="0" xfId="0" applyFont="1" applyFill="1" applyProtection="1"/>
    <xf numFmtId="0" fontId="0" fillId="11" borderId="0" xfId="0" applyFont="1" applyFill="1" applyBorder="1" applyProtection="1"/>
    <xf numFmtId="0" fontId="24" fillId="0" borderId="0" xfId="24">
      <alignment horizontal="center" wrapText="1"/>
    </xf>
    <xf numFmtId="0" fontId="0" fillId="11" borderId="0" xfId="0" applyFill="1" applyBorder="1" applyProtection="1"/>
    <xf numFmtId="169" fontId="2" fillId="11" borderId="0" xfId="0" applyNumberFormat="1" applyFont="1" applyFill="1" applyBorder="1" applyAlignment="1" applyProtection="1">
      <alignment horizontal="center" vertical="center"/>
    </xf>
    <xf numFmtId="0" fontId="0" fillId="11" borderId="0" xfId="0" applyFont="1" applyFill="1" applyBorder="1" applyAlignment="1" applyProtection="1">
      <alignment horizontal="center" vertical="center"/>
    </xf>
    <xf numFmtId="0" fontId="0" fillId="11" borderId="0" xfId="0" applyFill="1" applyBorder="1" applyAlignment="1" applyProtection="1">
      <alignment horizontal="left" vertical="top" indent="1"/>
    </xf>
    <xf numFmtId="0" fontId="5" fillId="11" borderId="0" xfId="0" applyFont="1" applyFill="1" applyProtection="1"/>
    <xf numFmtId="0" fontId="0" fillId="11" borderId="0" xfId="0" applyFill="1" applyAlignment="1" applyProtection="1">
      <alignment horizontal="left" vertical="center" indent="1"/>
    </xf>
    <xf numFmtId="0" fontId="5" fillId="11" borderId="0" xfId="0" applyFont="1" applyFill="1" applyBorder="1" applyAlignment="1" applyProtection="1">
      <alignment horizontal="center"/>
    </xf>
    <xf numFmtId="0" fontId="5" fillId="11" borderId="0" xfId="0" applyFont="1" applyFill="1"/>
    <xf numFmtId="0" fontId="0" fillId="0" borderId="0" xfId="0" applyAlignment="1">
      <alignment vertical="top" wrapText="1"/>
    </xf>
    <xf numFmtId="0" fontId="0" fillId="0" borderId="0" xfId="0" applyAlignment="1">
      <alignment horizontal="left" indent="2"/>
    </xf>
    <xf numFmtId="49" fontId="0" fillId="0" borderId="0" xfId="0" applyNumberFormat="1" applyAlignment="1">
      <alignment vertical="top" wrapText="1"/>
    </xf>
    <xf numFmtId="0" fontId="26" fillId="11" borderId="0" xfId="0" applyFont="1" applyFill="1" applyAlignment="1">
      <alignment horizontal="center"/>
    </xf>
    <xf numFmtId="2" fontId="1" fillId="2" borderId="5" xfId="10" applyNumberFormat="1" applyAlignment="1">
      <alignment horizontal="center"/>
    </xf>
    <xf numFmtId="0" fontId="27" fillId="11" borderId="0" xfId="0" applyFont="1" applyFill="1" applyAlignment="1">
      <alignment horizontal="center"/>
    </xf>
    <xf numFmtId="0" fontId="28" fillId="11" borderId="0" xfId="0" applyFont="1" applyFill="1" applyAlignment="1">
      <alignment horizontal="center"/>
    </xf>
    <xf numFmtId="0" fontId="25" fillId="11" borderId="0" xfId="0" applyFont="1" applyFill="1" applyAlignment="1">
      <alignment horizontal="center"/>
    </xf>
    <xf numFmtId="49" fontId="13" fillId="0" borderId="0" xfId="1" applyNumberFormat="1" applyAlignment="1" applyProtection="1">
      <alignment horizontal="left" vertical="top" wrapText="1" indent="3"/>
    </xf>
    <xf numFmtId="0" fontId="29" fillId="11" borderId="0" xfId="13" applyAlignment="1">
      <alignment horizontal="left" vertical="top" indent="1"/>
    </xf>
    <xf numFmtId="0" fontId="21" fillId="11" borderId="0" xfId="5" applyFill="1" applyAlignment="1" applyProtection="1">
      <alignment horizontal="left" vertical="top" indent="1"/>
    </xf>
    <xf numFmtId="0" fontId="0" fillId="0" borderId="0" xfId="0" applyAlignment="1">
      <alignment horizontal="left" vertical="top" wrapText="1"/>
    </xf>
    <xf numFmtId="0" fontId="0" fillId="11" borderId="0" xfId="0" applyFill="1" applyAlignment="1">
      <alignment horizontal="center"/>
    </xf>
    <xf numFmtId="0" fontId="22" fillId="11" borderId="0" xfId="14" applyAlignment="1">
      <alignment horizontal="left" vertical="center" indent="1"/>
    </xf>
    <xf numFmtId="0" fontId="22" fillId="11" borderId="0" xfId="14" applyAlignment="1" applyProtection="1">
      <alignment horizontal="left" vertical="top"/>
    </xf>
    <xf numFmtId="0" fontId="29" fillId="11" borderId="0" xfId="13" applyAlignment="1" applyProtection="1">
      <alignment horizontal="left" vertical="top" indent="1"/>
    </xf>
    <xf numFmtId="0" fontId="21" fillId="11" borderId="0" xfId="5" applyAlignment="1" applyProtection="1">
      <alignment horizontal="left" vertical="top" indent="1"/>
    </xf>
    <xf numFmtId="0" fontId="22" fillId="11" borderId="0" xfId="14" applyAlignment="1">
      <alignment horizontal="left" vertical="top"/>
    </xf>
    <xf numFmtId="0" fontId="0"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22" fillId="11" borderId="0" xfId="14" applyAlignment="1">
      <alignment horizontal="left"/>
    </xf>
    <xf numFmtId="0" fontId="22" fillId="11" borderId="0" xfId="14" applyAlignment="1">
      <alignment horizontal="center" vertical="top"/>
    </xf>
    <xf numFmtId="0" fontId="22" fillId="11" borderId="0" xfId="14" applyAlignment="1">
      <alignment horizontal="left" vertical="top" indent="2"/>
    </xf>
    <xf numFmtId="0" fontId="21" fillId="11" borderId="0" xfId="5" applyAlignment="1">
      <alignment horizontal="left" vertical="top" indent="1"/>
    </xf>
    <xf numFmtId="0" fontId="0" fillId="0" borderId="0" xfId="0" applyAlignment="1">
      <alignment wrapText="1"/>
    </xf>
    <xf numFmtId="0" fontId="22" fillId="11" borderId="0" xfId="14" applyAlignment="1" applyProtection="1">
      <alignment horizontal="center" vertical="top"/>
    </xf>
    <xf numFmtId="0" fontId="13" fillId="0" borderId="0" xfId="1" applyAlignment="1" applyProtection="1">
      <alignment horizontal="left" vertical="top" wrapText="1"/>
    </xf>
    <xf numFmtId="0" fontId="22" fillId="11" borderId="0" xfId="14" applyAlignment="1" applyProtection="1">
      <alignment horizontal="left" vertical="center"/>
    </xf>
  </cellXfs>
  <cellStyles count="25">
    <cellStyle name="20% - Accent1" xfId="7" builtinId="30" customBuiltin="1"/>
    <cellStyle name="40% - Accent4" xfId="8" builtinId="43" customBuiltin="1"/>
    <cellStyle name="Bad" xfId="17" builtinId="27" hidden="1"/>
    <cellStyle name="Calculation" xfId="19" builtinId="22" hidden="1"/>
    <cellStyle name="Check Cell" xfId="20" builtinId="23" hidden="1"/>
    <cellStyle name="Comma" xfId="4" builtinId="3"/>
    <cellStyle name="Explanatory Text" xfId="6" builtinId="53" hidden="1" customBuiltin="1"/>
    <cellStyle name="Good" xfId="16" builtinId="26" hidden="1"/>
    <cellStyle name="Heading 1" xfId="13" builtinId="16" customBuiltin="1"/>
    <cellStyle name="Heading 2" xfId="5" builtinId="17" customBuiltin="1"/>
    <cellStyle name="Heading 3" xfId="14" builtinId="18" customBuiltin="1"/>
    <cellStyle name="Heading 4" xfId="15" builtinId="19" customBuiltin="1"/>
    <cellStyle name="Hyperlink" xfId="1" builtinId="8" customBuiltin="1"/>
    <cellStyle name="Input" xfId="9" builtinId="20" customBuiltin="1"/>
    <cellStyle name="Label" xfId="24"/>
    <cellStyle name="Linked Cell" xfId="10" builtinId="24" customBuiltin="1"/>
    <cellStyle name="Neutral" xfId="18" builtinId="28" hidden="1"/>
    <cellStyle name="Normal" xfId="0" builtinId="0" customBuiltin="1"/>
    <cellStyle name="Note" xfId="11" builtinId="10" hidden="1" customBuiltin="1"/>
    <cellStyle name="Note" xfId="23" builtinId="10" customBuiltin="1"/>
    <cellStyle name="Output" xfId="2" builtinId="21" customBuiltin="1"/>
    <cellStyle name="Percent" xfId="3" builtinId="5"/>
    <cellStyle name="Title" xfId="12" builtinId="15" customBuiltin="1"/>
    <cellStyle name="Total" xfId="22" builtinId="25" hidden="1" customBuiltin="1"/>
    <cellStyle name="Warning Text" xfId="21" builtinId="11" hidden="1"/>
  </cellStyles>
  <dxfs count="0"/>
  <tableStyles count="0" defaultTableStyle="TableStyleMedium9" defaultPivotStyle="PivotStyleLight16"/>
  <colors>
    <mruColors>
      <color rgb="FF3C444B"/>
      <color rgb="FFD1D3D2"/>
      <color rgb="FFC7DCE9"/>
      <color rgb="FF000000"/>
      <color rgb="FFDDC6E4"/>
      <color rgb="FFFFFFCC"/>
      <color rgb="FFA44DC4"/>
      <color rgb="FFFFFF99"/>
      <color rgb="FF99CCFF"/>
      <color rgb="FF66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8" Type="http://schemas.openxmlformats.org/officeDocument/2006/relationships/hyperlink" Target="#'Long-term sickness'!A1"/><Relationship Id="rId3" Type="http://schemas.openxmlformats.org/officeDocument/2006/relationships/hyperlink" Target="#'Data sources'!A1"/><Relationship Id="rId7" Type="http://schemas.openxmlformats.org/officeDocument/2006/relationships/hyperlink" Target="#Obesity!A1"/><Relationship Id="rId2" Type="http://schemas.openxmlformats.org/officeDocument/2006/relationships/hyperlink" Target="#Instructions!A1"/><Relationship Id="rId1" Type="http://schemas.openxmlformats.org/officeDocument/2006/relationships/hyperlink" Target="#Inputs!A1"/><Relationship Id="rId6" Type="http://schemas.openxmlformats.org/officeDocument/2006/relationships/hyperlink" Target="#'Mental Wellbeing'!A1"/><Relationship Id="rId5" Type="http://schemas.openxmlformats.org/officeDocument/2006/relationships/hyperlink" Target="#'Smoking cessation'!A1"/><Relationship Id="rId4" Type="http://schemas.openxmlformats.org/officeDocument/2006/relationships/hyperlink" Target="#'Physical activity'!A1"/><Relationship Id="rId9" Type="http://schemas.openxmlformats.org/officeDocument/2006/relationships/hyperlink" Target="#Summary!A1"/></Relationships>
</file>

<file path=xl/drawings/_rels/drawing3.xml.rels><?xml version="1.0" encoding="UTF-8" standalone="yes"?>
<Relationships xmlns="http://schemas.openxmlformats.org/package/2006/relationships"><Relationship Id="rId8" Type="http://schemas.openxmlformats.org/officeDocument/2006/relationships/hyperlink" Target="#'Long-term sickness'!A1"/><Relationship Id="rId3" Type="http://schemas.openxmlformats.org/officeDocument/2006/relationships/hyperlink" Target="#'Data sources'!A1"/><Relationship Id="rId7" Type="http://schemas.openxmlformats.org/officeDocument/2006/relationships/hyperlink" Target="#Obesity!A1"/><Relationship Id="rId2" Type="http://schemas.openxmlformats.org/officeDocument/2006/relationships/hyperlink" Target="#Instructions!A1"/><Relationship Id="rId1" Type="http://schemas.openxmlformats.org/officeDocument/2006/relationships/hyperlink" Target="#Inputs!A1"/><Relationship Id="rId6" Type="http://schemas.openxmlformats.org/officeDocument/2006/relationships/hyperlink" Target="#'Mental Wellbeing'!A1"/><Relationship Id="rId5" Type="http://schemas.openxmlformats.org/officeDocument/2006/relationships/hyperlink" Target="#'Smoking cessation'!A1"/><Relationship Id="rId4" Type="http://schemas.openxmlformats.org/officeDocument/2006/relationships/hyperlink" Target="#'Physical activity'!A1"/><Relationship Id="rId9" Type="http://schemas.openxmlformats.org/officeDocument/2006/relationships/hyperlink" Target="#Summary!A1"/></Relationships>
</file>

<file path=xl/drawings/_rels/drawing4.xml.rels><?xml version="1.0" encoding="UTF-8" standalone="yes"?>
<Relationships xmlns="http://schemas.openxmlformats.org/package/2006/relationships"><Relationship Id="rId8" Type="http://schemas.openxmlformats.org/officeDocument/2006/relationships/hyperlink" Target="#'Long-term sickness'!A1"/><Relationship Id="rId3" Type="http://schemas.openxmlformats.org/officeDocument/2006/relationships/hyperlink" Target="#'Data sources'!A1"/><Relationship Id="rId7" Type="http://schemas.openxmlformats.org/officeDocument/2006/relationships/hyperlink" Target="#Obesity!A1"/><Relationship Id="rId2" Type="http://schemas.openxmlformats.org/officeDocument/2006/relationships/hyperlink" Target="#Instructions!A1"/><Relationship Id="rId1" Type="http://schemas.openxmlformats.org/officeDocument/2006/relationships/hyperlink" Target="#Inputs!A1"/><Relationship Id="rId6" Type="http://schemas.openxmlformats.org/officeDocument/2006/relationships/hyperlink" Target="#'Mental Wellbeing'!A1"/><Relationship Id="rId5" Type="http://schemas.openxmlformats.org/officeDocument/2006/relationships/hyperlink" Target="#'Smoking cessation'!A1"/><Relationship Id="rId4" Type="http://schemas.openxmlformats.org/officeDocument/2006/relationships/hyperlink" Target="#'Physical activity'!A1"/><Relationship Id="rId9" Type="http://schemas.openxmlformats.org/officeDocument/2006/relationships/hyperlink" Target="#Summary!A1"/></Relationships>
</file>

<file path=xl/drawings/_rels/drawing5.xml.rels><?xml version="1.0" encoding="UTF-8" standalone="yes"?>
<Relationships xmlns="http://schemas.openxmlformats.org/package/2006/relationships"><Relationship Id="rId8" Type="http://schemas.openxmlformats.org/officeDocument/2006/relationships/hyperlink" Target="#'Long-term sickness'!A1"/><Relationship Id="rId3" Type="http://schemas.openxmlformats.org/officeDocument/2006/relationships/hyperlink" Target="#'Data sources'!A1"/><Relationship Id="rId7" Type="http://schemas.openxmlformats.org/officeDocument/2006/relationships/hyperlink" Target="#Obesity!A1"/><Relationship Id="rId2" Type="http://schemas.openxmlformats.org/officeDocument/2006/relationships/hyperlink" Target="#Instructions!A1"/><Relationship Id="rId1" Type="http://schemas.openxmlformats.org/officeDocument/2006/relationships/hyperlink" Target="#Inputs!A1"/><Relationship Id="rId6" Type="http://schemas.openxmlformats.org/officeDocument/2006/relationships/hyperlink" Target="#'Mental Wellbeing'!A1"/><Relationship Id="rId5" Type="http://schemas.openxmlformats.org/officeDocument/2006/relationships/hyperlink" Target="#'Smoking cessation'!A1"/><Relationship Id="rId4" Type="http://schemas.openxmlformats.org/officeDocument/2006/relationships/hyperlink" Target="#'Physical activity'!A1"/><Relationship Id="rId9" Type="http://schemas.openxmlformats.org/officeDocument/2006/relationships/hyperlink" Target="#Summary!A1"/></Relationships>
</file>

<file path=xl/drawings/_rels/drawing6.xml.rels><?xml version="1.0" encoding="UTF-8" standalone="yes"?>
<Relationships xmlns="http://schemas.openxmlformats.org/package/2006/relationships"><Relationship Id="rId8" Type="http://schemas.openxmlformats.org/officeDocument/2006/relationships/hyperlink" Target="#'Long-term sickness'!A1"/><Relationship Id="rId3" Type="http://schemas.openxmlformats.org/officeDocument/2006/relationships/hyperlink" Target="#'Data sources'!A1"/><Relationship Id="rId7" Type="http://schemas.openxmlformats.org/officeDocument/2006/relationships/hyperlink" Target="#Obesity!A1"/><Relationship Id="rId2" Type="http://schemas.openxmlformats.org/officeDocument/2006/relationships/hyperlink" Target="#Instructions!A1"/><Relationship Id="rId1" Type="http://schemas.openxmlformats.org/officeDocument/2006/relationships/hyperlink" Target="#Inputs!A1"/><Relationship Id="rId6" Type="http://schemas.openxmlformats.org/officeDocument/2006/relationships/hyperlink" Target="#'Mental Wellbeing'!A1"/><Relationship Id="rId5" Type="http://schemas.openxmlformats.org/officeDocument/2006/relationships/hyperlink" Target="#'Smoking cessation'!A1"/><Relationship Id="rId4" Type="http://schemas.openxmlformats.org/officeDocument/2006/relationships/hyperlink" Target="#'Physical activity'!A1"/><Relationship Id="rId9" Type="http://schemas.openxmlformats.org/officeDocument/2006/relationships/hyperlink" Target="#Summary!A1"/></Relationships>
</file>

<file path=xl/drawings/_rels/drawing7.xml.rels><?xml version="1.0" encoding="UTF-8" standalone="yes"?>
<Relationships xmlns="http://schemas.openxmlformats.org/package/2006/relationships"><Relationship Id="rId8" Type="http://schemas.openxmlformats.org/officeDocument/2006/relationships/hyperlink" Target="#'Long-term sickness'!A1"/><Relationship Id="rId3" Type="http://schemas.openxmlformats.org/officeDocument/2006/relationships/hyperlink" Target="#'Data sources'!A1"/><Relationship Id="rId7" Type="http://schemas.openxmlformats.org/officeDocument/2006/relationships/hyperlink" Target="#Obesity!A1"/><Relationship Id="rId2" Type="http://schemas.openxmlformats.org/officeDocument/2006/relationships/hyperlink" Target="#Instructions!A1"/><Relationship Id="rId1" Type="http://schemas.openxmlformats.org/officeDocument/2006/relationships/hyperlink" Target="#Inputs!A1"/><Relationship Id="rId6" Type="http://schemas.openxmlformats.org/officeDocument/2006/relationships/hyperlink" Target="#'Mental Wellbeing'!A1"/><Relationship Id="rId5" Type="http://schemas.openxmlformats.org/officeDocument/2006/relationships/hyperlink" Target="#'Smoking cessation'!A1"/><Relationship Id="rId4" Type="http://schemas.openxmlformats.org/officeDocument/2006/relationships/hyperlink" Target="#'Physical activity'!A1"/><Relationship Id="rId9" Type="http://schemas.openxmlformats.org/officeDocument/2006/relationships/hyperlink" Target="#Summary!A1"/></Relationships>
</file>

<file path=xl/drawings/_rels/drawing8.xml.rels><?xml version="1.0" encoding="UTF-8" standalone="yes"?>
<Relationships xmlns="http://schemas.openxmlformats.org/package/2006/relationships"><Relationship Id="rId8" Type="http://schemas.openxmlformats.org/officeDocument/2006/relationships/hyperlink" Target="#'Long-term sickness'!A1"/><Relationship Id="rId3" Type="http://schemas.openxmlformats.org/officeDocument/2006/relationships/hyperlink" Target="#'Data sources'!A1"/><Relationship Id="rId7" Type="http://schemas.openxmlformats.org/officeDocument/2006/relationships/hyperlink" Target="#Obesity!A1"/><Relationship Id="rId2" Type="http://schemas.openxmlformats.org/officeDocument/2006/relationships/hyperlink" Target="#Instructions!A1"/><Relationship Id="rId1" Type="http://schemas.openxmlformats.org/officeDocument/2006/relationships/hyperlink" Target="#Inputs!A1"/><Relationship Id="rId6" Type="http://schemas.openxmlformats.org/officeDocument/2006/relationships/hyperlink" Target="#'Mental Wellbeing'!A1"/><Relationship Id="rId5" Type="http://schemas.openxmlformats.org/officeDocument/2006/relationships/hyperlink" Target="#'Smoking cessation'!A1"/><Relationship Id="rId4" Type="http://schemas.openxmlformats.org/officeDocument/2006/relationships/hyperlink" Target="#'Physical activity'!A1"/><Relationship Id="rId9" Type="http://schemas.openxmlformats.org/officeDocument/2006/relationships/hyperlink" Target="#Summary!A1"/></Relationships>
</file>

<file path=xl/drawings/_rels/drawing9.xml.rels><?xml version="1.0" encoding="UTF-8" standalone="yes"?>
<Relationships xmlns="http://schemas.openxmlformats.org/package/2006/relationships"><Relationship Id="rId8" Type="http://schemas.openxmlformats.org/officeDocument/2006/relationships/hyperlink" Target="#'Long-term sickness'!A1"/><Relationship Id="rId3" Type="http://schemas.openxmlformats.org/officeDocument/2006/relationships/hyperlink" Target="#'Data sources'!A1"/><Relationship Id="rId7" Type="http://schemas.openxmlformats.org/officeDocument/2006/relationships/hyperlink" Target="#Obesity!A1"/><Relationship Id="rId2" Type="http://schemas.openxmlformats.org/officeDocument/2006/relationships/hyperlink" Target="#Instructions!A1"/><Relationship Id="rId1" Type="http://schemas.openxmlformats.org/officeDocument/2006/relationships/hyperlink" Target="#Inputs!A1"/><Relationship Id="rId6" Type="http://schemas.openxmlformats.org/officeDocument/2006/relationships/hyperlink" Target="#'Mental Wellbeing'!A1"/><Relationship Id="rId5" Type="http://schemas.openxmlformats.org/officeDocument/2006/relationships/hyperlink" Target="#'Smoking cessation'!A1"/><Relationship Id="rId4" Type="http://schemas.openxmlformats.org/officeDocument/2006/relationships/hyperlink" Target="#'Physical activity'!A1"/><Relationship Id="rId9" Type="http://schemas.openxmlformats.org/officeDocument/2006/relationships/hyperlink" Target="#Summary!A1"/></Relationships>
</file>

<file path=xl/drawings/_rels/drawing10.xml.rels><?xml version="1.0" encoding="UTF-8" standalone="yes"?>
<Relationships xmlns="http://schemas.openxmlformats.org/package/2006/relationships"><Relationship Id="rId8" Type="http://schemas.openxmlformats.org/officeDocument/2006/relationships/hyperlink" Target="#'Long-term sickness'!A1"/><Relationship Id="rId3" Type="http://schemas.openxmlformats.org/officeDocument/2006/relationships/hyperlink" Target="#'Data sources'!A1"/><Relationship Id="rId7" Type="http://schemas.openxmlformats.org/officeDocument/2006/relationships/hyperlink" Target="#Obesity!A1"/><Relationship Id="rId2" Type="http://schemas.openxmlformats.org/officeDocument/2006/relationships/hyperlink" Target="#Instructions!A1"/><Relationship Id="rId1" Type="http://schemas.openxmlformats.org/officeDocument/2006/relationships/hyperlink" Target="#Inputs!A1"/><Relationship Id="rId6" Type="http://schemas.openxmlformats.org/officeDocument/2006/relationships/hyperlink" Target="#'Mental Wellbeing'!A1"/><Relationship Id="rId5" Type="http://schemas.openxmlformats.org/officeDocument/2006/relationships/hyperlink" Target="#'Smoking cessation'!A1"/><Relationship Id="rId4" Type="http://schemas.openxmlformats.org/officeDocument/2006/relationships/hyperlink" Target="#'Physical activity'!A1"/><Relationship Id="rId9" Type="http://schemas.openxmlformats.org/officeDocument/2006/relationships/hyperlink" Target="#Summary!A1"/></Relationships>
</file>

<file path=xl/drawings/drawing1.xml><?xml version="1.0" encoding="utf-8"?>
<xdr:wsDr xmlns:xdr="http://schemas.openxmlformats.org/drawingml/2006/spreadsheetDrawing" xmlns:a="http://schemas.openxmlformats.org/drawingml/2006/main">
  <xdr:twoCellAnchor editAs="absolute">
    <xdr:from>
      <xdr:col>1</xdr:col>
      <xdr:colOff>2672878</xdr:colOff>
      <xdr:row>9</xdr:row>
      <xdr:rowOff>179078</xdr:rowOff>
    </xdr:from>
    <xdr:to>
      <xdr:col>1</xdr:col>
      <xdr:colOff>3662131</xdr:colOff>
      <xdr:row>11</xdr:row>
      <xdr:rowOff>45932</xdr:rowOff>
    </xdr:to>
    <xdr:sp macro="" textlink="">
      <xdr:nvSpPr>
        <xdr:cNvPr id="2" name="Rounded Rectangle 1">
          <a:hlinkClick xmlns:r="http://schemas.openxmlformats.org/officeDocument/2006/relationships" r:id="rId1" tooltip="Click to Enter"/>
        </xdr:cNvPr>
        <xdr:cNvSpPr>
          <a:spLocks noChangeAspect="1"/>
        </xdr:cNvSpPr>
      </xdr:nvSpPr>
      <xdr:spPr>
        <a:xfrm>
          <a:off x="2977678" y="2087888"/>
          <a:ext cx="989253" cy="343104"/>
        </a:xfrm>
        <a:prstGeom prst="roundRect">
          <a:avLst>
            <a:gd name="adj" fmla="val 27973"/>
          </a:avLst>
        </a:prstGeom>
        <a:solidFill>
          <a:schemeClr val="bg1"/>
        </a:solidFill>
        <a:ln>
          <a:solidFill>
            <a:srgbClr val="3C444B"/>
          </a:solidFill>
        </a:ln>
        <a:effectLst>
          <a:outerShdw blurRad="76200" dist="12700" dir="2700000" sy="-23000" kx="-800400" algn="bl"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a:solidFill>
                <a:srgbClr val="3C444B"/>
              </a:solidFill>
              <a:latin typeface="Arial" pitchFamily="34" charset="0"/>
              <a:cs typeface="Arial" pitchFamily="34" charset="0"/>
            </a:rPr>
            <a:t>Start</a:t>
          </a:r>
        </a:p>
      </xdr:txBody>
    </xdr:sp>
    <xdr:clientData/>
  </xdr:twoCellAnchor>
  <xdr:twoCellAnchor editAs="oneCell">
    <xdr:from>
      <xdr:col>1</xdr:col>
      <xdr:colOff>866774</xdr:colOff>
      <xdr:row>0</xdr:row>
      <xdr:rowOff>133350</xdr:rowOff>
    </xdr:from>
    <xdr:to>
      <xdr:col>1</xdr:col>
      <xdr:colOff>6091916</xdr:colOff>
      <xdr:row>5</xdr:row>
      <xdr:rowOff>95250</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2049" y="133350"/>
          <a:ext cx="5225142"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81000</xdr:colOff>
      <xdr:row>6</xdr:row>
      <xdr:rowOff>177373</xdr:rowOff>
    </xdr:to>
    <xdr:grpSp>
      <xdr:nvGrpSpPr>
        <xdr:cNvPr id="14" name="Group 13"/>
        <xdr:cNvGrpSpPr/>
      </xdr:nvGrpSpPr>
      <xdr:grpSpPr>
        <a:xfrm>
          <a:off x="352425" y="628650"/>
          <a:ext cx="7262850" cy="748873"/>
          <a:chOff x="365760" y="609600"/>
          <a:chExt cx="6702780" cy="726013"/>
        </a:xfrm>
      </xdr:grpSpPr>
      <xdr:sp macro="" textlink="">
        <xdr:nvSpPr>
          <xdr:cNvPr id="3" name="Rounded Rectangle 2">
            <a:hlinkClick xmlns:r="http://schemas.openxmlformats.org/officeDocument/2006/relationships" r:id="rId1"/>
          </xdr:cNvPr>
          <xdr:cNvSpPr>
            <a:spLocks/>
          </xdr:cNvSpPr>
        </xdr:nvSpPr>
        <xdr:spPr>
          <a:xfrm>
            <a:off x="1735455"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Inputs</a:t>
            </a:r>
            <a:endParaRPr lang="hu-HU" sz="1100" b="1">
              <a:solidFill>
                <a:srgbClr val="3C444B"/>
              </a:solidFill>
              <a:latin typeface="+mn-lt"/>
              <a:cs typeface="Arial" pitchFamily="34" charset="0"/>
            </a:endParaRPr>
          </a:p>
        </xdr:txBody>
      </xdr:sp>
      <xdr:sp macro="[0]!BaseCase" textlink="">
        <xdr:nvSpPr>
          <xdr:cNvPr id="4" name="Rounded Rectangle 3"/>
          <xdr:cNvSpPr>
            <a:spLocks/>
          </xdr:cNvSpPr>
        </xdr:nvSpPr>
        <xdr:spPr>
          <a:xfrm>
            <a:off x="5844540" y="609600"/>
            <a:ext cx="1224000" cy="324000"/>
          </a:xfrm>
          <a:prstGeom prst="roundRect">
            <a:avLst>
              <a:gd name="adj" fmla="val 12821"/>
            </a:avLst>
          </a:prstGeom>
          <a:solidFill>
            <a:srgbClr val="D1D3D2"/>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lang="en-US" sz="1100" b="1">
                <a:solidFill>
                  <a:srgbClr val="3C444B"/>
                </a:solidFill>
                <a:latin typeface="+mn-lt"/>
                <a:ea typeface="+mn-ea"/>
                <a:cs typeface="+mn-cs"/>
              </a:rPr>
              <a:t>Reset to defaults</a:t>
            </a:r>
            <a:endParaRPr lang="hu-HU" sz="1100" b="1">
              <a:solidFill>
                <a:srgbClr val="3C444B"/>
              </a:solidFill>
              <a:latin typeface="+mn-lt"/>
              <a:ea typeface="+mn-ea"/>
              <a:cs typeface="+mn-cs"/>
            </a:endParaRPr>
          </a:p>
        </xdr:txBody>
      </xdr:sp>
      <xdr:sp macro="" textlink="">
        <xdr:nvSpPr>
          <xdr:cNvPr id="5" name="Rounded Rectangle 4">
            <a:hlinkClick xmlns:r="http://schemas.openxmlformats.org/officeDocument/2006/relationships" r:id="rId2" tooltip="Home"/>
          </xdr:cNvPr>
          <xdr:cNvSpPr>
            <a:spLocks/>
          </xdr:cNvSpPr>
        </xdr:nvSpPr>
        <xdr:spPr>
          <a:xfrm>
            <a:off x="365760"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D1D3D2"/>
                </a:solidFill>
                <a:latin typeface="+mn-lt"/>
                <a:cs typeface="Arial" pitchFamily="34" charset="0"/>
              </a:rPr>
              <a:t>Instructions</a:t>
            </a:r>
            <a:endParaRPr lang="hu-HU" sz="1100" b="1">
              <a:solidFill>
                <a:srgbClr val="D1D3D2"/>
              </a:solidFill>
              <a:latin typeface="+mn-lt"/>
              <a:cs typeface="Arial" pitchFamily="34" charset="0"/>
            </a:endParaRPr>
          </a:p>
        </xdr:txBody>
      </xdr:sp>
      <xdr:sp macro="" textlink="">
        <xdr:nvSpPr>
          <xdr:cNvPr id="6" name="Rounded Rectangle 5">
            <a:hlinkClick xmlns:r="http://schemas.openxmlformats.org/officeDocument/2006/relationships" r:id="rId3" tooltip="Summary"/>
          </xdr:cNvPr>
          <xdr:cNvSpPr>
            <a:spLocks/>
          </xdr:cNvSpPr>
        </xdr:nvSpPr>
        <xdr:spPr>
          <a:xfrm>
            <a:off x="4474845"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Data sources</a:t>
            </a:r>
            <a:endParaRPr lang="hu-HU" sz="1100" b="1">
              <a:solidFill>
                <a:srgbClr val="3C444B"/>
              </a:solidFill>
              <a:latin typeface="+mn-lt"/>
              <a:cs typeface="Arial" pitchFamily="34" charset="0"/>
            </a:endParaRPr>
          </a:p>
        </xdr:txBody>
      </xdr:sp>
      <xdr:sp macro="" textlink="">
        <xdr:nvSpPr>
          <xdr:cNvPr id="7" name="Rounded Rectangle 6">
            <a:hlinkClick xmlns:r="http://schemas.openxmlformats.org/officeDocument/2006/relationships" r:id="rId4" tooltip="Exercise"/>
          </xdr:cNvPr>
          <xdr:cNvSpPr/>
        </xdr:nvSpPr>
        <xdr:spPr>
          <a:xfrm>
            <a:off x="1735455"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1100" b="1" i="0" u="none" strike="noStrike">
                <a:solidFill>
                  <a:srgbClr val="3C444B"/>
                </a:solidFill>
                <a:latin typeface="+mn-lt"/>
                <a:ea typeface="+mn-ea"/>
                <a:cs typeface="+mn-cs"/>
              </a:rPr>
              <a:t>Physical activity</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8" name="Rounded Rectangle 7">
            <a:hlinkClick xmlns:r="http://schemas.openxmlformats.org/officeDocument/2006/relationships" r:id="rId5" tooltip="smoking cessation"/>
          </xdr:cNvPr>
          <xdr:cNvSpPr/>
        </xdr:nvSpPr>
        <xdr:spPr>
          <a:xfrm>
            <a:off x="365760" y="1011613"/>
            <a:ext cx="1224000" cy="324000"/>
          </a:xfrm>
          <a:prstGeom prst="roundRect">
            <a:avLst>
              <a:gd name="adj" fmla="val 12000"/>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Smoking cessation</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9" name="Rounded Rectangle 8">
            <a:hlinkClick xmlns:r="http://schemas.openxmlformats.org/officeDocument/2006/relationships" r:id="rId6" tooltip="Mental health"/>
          </xdr:cNvPr>
          <xdr:cNvSpPr/>
        </xdr:nvSpPr>
        <xdr:spPr>
          <a:xfrm>
            <a:off x="4474845"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Mental wellbeing</a:t>
            </a:r>
            <a:endParaRPr lang="hu-HU" sz="1100" b="1">
              <a:solidFill>
                <a:srgbClr val="3C444B"/>
              </a:solidFill>
              <a:latin typeface="Arial" pitchFamily="34" charset="0"/>
              <a:cs typeface="Arial" pitchFamily="34" charset="0"/>
            </a:endParaRPr>
          </a:p>
        </xdr:txBody>
      </xdr:sp>
      <xdr:sp macro="" textlink="">
        <xdr:nvSpPr>
          <xdr:cNvPr id="10" name="Rounded Rectangle 9">
            <a:hlinkClick xmlns:r="http://schemas.openxmlformats.org/officeDocument/2006/relationships" r:id="rId7" tooltip="Obesity"/>
          </xdr:cNvPr>
          <xdr:cNvSpPr/>
        </xdr:nvSpPr>
        <xdr:spPr>
          <a:xfrm>
            <a:off x="5844540"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Obesity</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11" name="Rounded Rectangle 10">
            <a:hlinkClick xmlns:r="http://schemas.openxmlformats.org/officeDocument/2006/relationships" r:id="rId8" tooltip="Exercise"/>
          </xdr:cNvPr>
          <xdr:cNvSpPr/>
        </xdr:nvSpPr>
        <xdr:spPr>
          <a:xfrm>
            <a:off x="3105150"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1100" b="1" i="0" u="none" strike="noStrike">
                <a:solidFill>
                  <a:srgbClr val="3C444B"/>
                </a:solidFill>
                <a:latin typeface="+mn-lt"/>
                <a:ea typeface="+mn-ea"/>
                <a:cs typeface="+mn-cs"/>
              </a:rPr>
              <a:t>Long-term sickness</a:t>
            </a:r>
            <a:endParaRPr lang="hu-HU" sz="1100" b="1">
              <a:solidFill>
                <a:srgbClr val="3C444B"/>
              </a:solidFill>
              <a:latin typeface="+mn-lt"/>
              <a:cs typeface="Arial" pitchFamily="34" charset="0"/>
            </a:endParaRPr>
          </a:p>
        </xdr:txBody>
      </xdr:sp>
      <xdr:sp macro="" textlink="">
        <xdr:nvSpPr>
          <xdr:cNvPr id="12" name="Rounded Rectangle 11">
            <a:hlinkClick xmlns:r="http://schemas.openxmlformats.org/officeDocument/2006/relationships" r:id="rId9" tooltip="Summary"/>
          </xdr:cNvPr>
          <xdr:cNvSpPr>
            <a:spLocks/>
          </xdr:cNvSpPr>
        </xdr:nvSpPr>
        <xdr:spPr>
          <a:xfrm>
            <a:off x="3105150"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Summary</a:t>
            </a:r>
            <a:endParaRPr lang="hu-HU" sz="1100" b="1">
              <a:solidFill>
                <a:srgbClr val="3C444B"/>
              </a:solidFill>
              <a:latin typeface="+mn-lt"/>
              <a:cs typeface="Arial"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81000</xdr:colOff>
      <xdr:row>6</xdr:row>
      <xdr:rowOff>177373</xdr:rowOff>
    </xdr:to>
    <xdr:grpSp>
      <xdr:nvGrpSpPr>
        <xdr:cNvPr id="2" name="Group 1"/>
        <xdr:cNvGrpSpPr/>
      </xdr:nvGrpSpPr>
      <xdr:grpSpPr>
        <a:xfrm>
          <a:off x="352425" y="628650"/>
          <a:ext cx="7262850" cy="748873"/>
          <a:chOff x="365760" y="609600"/>
          <a:chExt cx="6702780" cy="726013"/>
        </a:xfrm>
      </xdr:grpSpPr>
      <xdr:sp macro="" textlink="">
        <xdr:nvSpPr>
          <xdr:cNvPr id="3" name="Rounded Rectangle 2">
            <a:hlinkClick xmlns:r="http://schemas.openxmlformats.org/officeDocument/2006/relationships" r:id="rId1"/>
          </xdr:cNvPr>
          <xdr:cNvSpPr>
            <a:spLocks/>
          </xdr:cNvSpPr>
        </xdr:nvSpPr>
        <xdr:spPr>
          <a:xfrm>
            <a:off x="1735455"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D1D3D2"/>
                </a:solidFill>
                <a:latin typeface="+mn-lt"/>
                <a:cs typeface="Arial" pitchFamily="34" charset="0"/>
              </a:rPr>
              <a:t>Inputs</a:t>
            </a:r>
            <a:endParaRPr lang="hu-HU" sz="1100" b="1">
              <a:solidFill>
                <a:srgbClr val="D1D3D2"/>
              </a:solidFill>
              <a:latin typeface="+mn-lt"/>
              <a:cs typeface="Arial" pitchFamily="34" charset="0"/>
            </a:endParaRPr>
          </a:p>
        </xdr:txBody>
      </xdr:sp>
      <xdr:sp macro="[0]!BaseCase" textlink="">
        <xdr:nvSpPr>
          <xdr:cNvPr id="4" name="Rounded Rectangle 3"/>
          <xdr:cNvSpPr>
            <a:spLocks/>
          </xdr:cNvSpPr>
        </xdr:nvSpPr>
        <xdr:spPr>
          <a:xfrm>
            <a:off x="5844540" y="609600"/>
            <a:ext cx="1224000" cy="324000"/>
          </a:xfrm>
          <a:prstGeom prst="roundRect">
            <a:avLst>
              <a:gd name="adj" fmla="val 12821"/>
            </a:avLst>
          </a:prstGeom>
          <a:solidFill>
            <a:srgbClr val="D1D3D2"/>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lang="en-US" sz="1100" b="1">
                <a:solidFill>
                  <a:srgbClr val="3C444B"/>
                </a:solidFill>
                <a:latin typeface="+mn-lt"/>
                <a:ea typeface="+mn-ea"/>
                <a:cs typeface="+mn-cs"/>
              </a:rPr>
              <a:t>Reset to defaults</a:t>
            </a:r>
            <a:endParaRPr lang="hu-HU" sz="1100" b="1">
              <a:solidFill>
                <a:srgbClr val="3C444B"/>
              </a:solidFill>
              <a:latin typeface="+mn-lt"/>
              <a:ea typeface="+mn-ea"/>
              <a:cs typeface="+mn-cs"/>
            </a:endParaRPr>
          </a:p>
        </xdr:txBody>
      </xdr:sp>
      <xdr:sp macro="" textlink="">
        <xdr:nvSpPr>
          <xdr:cNvPr id="5" name="Rounded Rectangle 4">
            <a:hlinkClick xmlns:r="http://schemas.openxmlformats.org/officeDocument/2006/relationships" r:id="rId2" tooltip="Home"/>
          </xdr:cNvPr>
          <xdr:cNvSpPr>
            <a:spLocks/>
          </xdr:cNvSpPr>
        </xdr:nvSpPr>
        <xdr:spPr>
          <a:xfrm>
            <a:off x="365760"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Instructions</a:t>
            </a:r>
            <a:endParaRPr lang="hu-HU" sz="1100" b="1">
              <a:solidFill>
                <a:srgbClr val="3C444B"/>
              </a:solidFill>
              <a:latin typeface="+mn-lt"/>
              <a:cs typeface="Arial" pitchFamily="34" charset="0"/>
            </a:endParaRPr>
          </a:p>
        </xdr:txBody>
      </xdr:sp>
      <xdr:sp macro="" textlink="">
        <xdr:nvSpPr>
          <xdr:cNvPr id="6" name="Rounded Rectangle 5">
            <a:hlinkClick xmlns:r="http://schemas.openxmlformats.org/officeDocument/2006/relationships" r:id="rId3" tooltip="Summary"/>
          </xdr:cNvPr>
          <xdr:cNvSpPr>
            <a:spLocks/>
          </xdr:cNvSpPr>
        </xdr:nvSpPr>
        <xdr:spPr>
          <a:xfrm>
            <a:off x="4474845"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Data sources</a:t>
            </a:r>
            <a:endParaRPr lang="hu-HU" sz="1100" b="1">
              <a:solidFill>
                <a:srgbClr val="3C444B"/>
              </a:solidFill>
              <a:latin typeface="+mn-lt"/>
              <a:cs typeface="Arial" pitchFamily="34" charset="0"/>
            </a:endParaRPr>
          </a:p>
        </xdr:txBody>
      </xdr:sp>
      <xdr:sp macro="" textlink="">
        <xdr:nvSpPr>
          <xdr:cNvPr id="7" name="Rounded Rectangle 6">
            <a:hlinkClick xmlns:r="http://schemas.openxmlformats.org/officeDocument/2006/relationships" r:id="rId4" tooltip="Exercise"/>
          </xdr:cNvPr>
          <xdr:cNvSpPr/>
        </xdr:nvSpPr>
        <xdr:spPr>
          <a:xfrm>
            <a:off x="1735455"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1100" b="1" i="0" u="none" strike="noStrike">
                <a:solidFill>
                  <a:srgbClr val="3C444B"/>
                </a:solidFill>
                <a:latin typeface="+mn-lt"/>
                <a:ea typeface="+mn-ea"/>
                <a:cs typeface="+mn-cs"/>
              </a:rPr>
              <a:t>Physical activity</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8" name="Rounded Rectangle 7">
            <a:hlinkClick xmlns:r="http://schemas.openxmlformats.org/officeDocument/2006/relationships" r:id="rId5" tooltip="smoking cessation"/>
          </xdr:cNvPr>
          <xdr:cNvSpPr/>
        </xdr:nvSpPr>
        <xdr:spPr>
          <a:xfrm>
            <a:off x="365760" y="1011613"/>
            <a:ext cx="1224000" cy="324000"/>
          </a:xfrm>
          <a:prstGeom prst="roundRect">
            <a:avLst>
              <a:gd name="adj" fmla="val 12000"/>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Smoking cessation</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9" name="Rounded Rectangle 8">
            <a:hlinkClick xmlns:r="http://schemas.openxmlformats.org/officeDocument/2006/relationships" r:id="rId6" tooltip="Mental health"/>
          </xdr:cNvPr>
          <xdr:cNvSpPr/>
        </xdr:nvSpPr>
        <xdr:spPr>
          <a:xfrm>
            <a:off x="4474845"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Mental wellbeing</a:t>
            </a:r>
            <a:endParaRPr lang="hu-HU" sz="1100" b="1">
              <a:solidFill>
                <a:srgbClr val="3C444B"/>
              </a:solidFill>
              <a:latin typeface="Arial" pitchFamily="34" charset="0"/>
              <a:cs typeface="Arial" pitchFamily="34" charset="0"/>
            </a:endParaRPr>
          </a:p>
        </xdr:txBody>
      </xdr:sp>
      <xdr:sp macro="" textlink="">
        <xdr:nvSpPr>
          <xdr:cNvPr id="10" name="Rounded Rectangle 9">
            <a:hlinkClick xmlns:r="http://schemas.openxmlformats.org/officeDocument/2006/relationships" r:id="rId7" tooltip="Obesity"/>
          </xdr:cNvPr>
          <xdr:cNvSpPr/>
        </xdr:nvSpPr>
        <xdr:spPr>
          <a:xfrm>
            <a:off x="5844540"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Obesity</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11" name="Rounded Rectangle 10">
            <a:hlinkClick xmlns:r="http://schemas.openxmlformats.org/officeDocument/2006/relationships" r:id="rId8" tooltip="Exercise"/>
          </xdr:cNvPr>
          <xdr:cNvSpPr/>
        </xdr:nvSpPr>
        <xdr:spPr>
          <a:xfrm>
            <a:off x="3105150"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1100" b="1" i="0" u="none" strike="noStrike">
                <a:solidFill>
                  <a:srgbClr val="3C444B"/>
                </a:solidFill>
                <a:latin typeface="+mn-lt"/>
                <a:ea typeface="+mn-ea"/>
                <a:cs typeface="+mn-cs"/>
              </a:rPr>
              <a:t>Long-term sickness</a:t>
            </a:r>
            <a:endParaRPr lang="hu-HU" sz="1100" b="1">
              <a:solidFill>
                <a:srgbClr val="3C444B"/>
              </a:solidFill>
              <a:latin typeface="+mn-lt"/>
              <a:cs typeface="Arial" pitchFamily="34" charset="0"/>
            </a:endParaRPr>
          </a:p>
        </xdr:txBody>
      </xdr:sp>
      <xdr:sp macro="" textlink="">
        <xdr:nvSpPr>
          <xdr:cNvPr id="12" name="Rounded Rectangle 11">
            <a:hlinkClick xmlns:r="http://schemas.openxmlformats.org/officeDocument/2006/relationships" r:id="rId9" tooltip="Summary"/>
          </xdr:cNvPr>
          <xdr:cNvSpPr>
            <a:spLocks/>
          </xdr:cNvSpPr>
        </xdr:nvSpPr>
        <xdr:spPr>
          <a:xfrm>
            <a:off x="3105150"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Summary</a:t>
            </a:r>
            <a:endParaRPr lang="hu-HU" sz="1100" b="1">
              <a:solidFill>
                <a:srgbClr val="3C444B"/>
              </a:solidFill>
              <a:latin typeface="+mn-lt"/>
              <a:cs typeface="Arial"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81000</xdr:colOff>
      <xdr:row>6</xdr:row>
      <xdr:rowOff>177373</xdr:rowOff>
    </xdr:to>
    <xdr:grpSp>
      <xdr:nvGrpSpPr>
        <xdr:cNvPr id="2" name="Group 1"/>
        <xdr:cNvGrpSpPr/>
      </xdr:nvGrpSpPr>
      <xdr:grpSpPr>
        <a:xfrm>
          <a:off x="352425" y="628650"/>
          <a:ext cx="7262850" cy="748873"/>
          <a:chOff x="365760" y="609600"/>
          <a:chExt cx="6702780" cy="726013"/>
        </a:xfrm>
      </xdr:grpSpPr>
      <xdr:sp macro="" textlink="">
        <xdr:nvSpPr>
          <xdr:cNvPr id="3" name="Rounded Rectangle 2">
            <a:hlinkClick xmlns:r="http://schemas.openxmlformats.org/officeDocument/2006/relationships" r:id="rId1"/>
          </xdr:cNvPr>
          <xdr:cNvSpPr>
            <a:spLocks/>
          </xdr:cNvSpPr>
        </xdr:nvSpPr>
        <xdr:spPr>
          <a:xfrm>
            <a:off x="1735455"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Inputs</a:t>
            </a:r>
            <a:endParaRPr lang="hu-HU" sz="1100" b="1">
              <a:solidFill>
                <a:srgbClr val="3C444B"/>
              </a:solidFill>
              <a:latin typeface="+mn-lt"/>
              <a:cs typeface="Arial" pitchFamily="34" charset="0"/>
            </a:endParaRPr>
          </a:p>
        </xdr:txBody>
      </xdr:sp>
      <xdr:sp macro="[0]!BaseCase" textlink="">
        <xdr:nvSpPr>
          <xdr:cNvPr id="4" name="Rounded Rectangle 3"/>
          <xdr:cNvSpPr>
            <a:spLocks/>
          </xdr:cNvSpPr>
        </xdr:nvSpPr>
        <xdr:spPr>
          <a:xfrm>
            <a:off x="5844540" y="609600"/>
            <a:ext cx="1224000" cy="324000"/>
          </a:xfrm>
          <a:prstGeom prst="roundRect">
            <a:avLst>
              <a:gd name="adj" fmla="val 12821"/>
            </a:avLst>
          </a:prstGeom>
          <a:solidFill>
            <a:srgbClr val="D1D3D2"/>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lang="en-US" sz="1100" b="1">
                <a:solidFill>
                  <a:srgbClr val="3C444B"/>
                </a:solidFill>
                <a:latin typeface="+mn-lt"/>
                <a:ea typeface="+mn-ea"/>
                <a:cs typeface="+mn-cs"/>
              </a:rPr>
              <a:t>Reset to defaults</a:t>
            </a:r>
            <a:endParaRPr lang="hu-HU" sz="1100" b="1">
              <a:solidFill>
                <a:srgbClr val="3C444B"/>
              </a:solidFill>
              <a:latin typeface="+mn-lt"/>
              <a:ea typeface="+mn-ea"/>
              <a:cs typeface="+mn-cs"/>
            </a:endParaRPr>
          </a:p>
        </xdr:txBody>
      </xdr:sp>
      <xdr:sp macro="" textlink="">
        <xdr:nvSpPr>
          <xdr:cNvPr id="5" name="Rounded Rectangle 4">
            <a:hlinkClick xmlns:r="http://schemas.openxmlformats.org/officeDocument/2006/relationships" r:id="rId2" tooltip="Home"/>
          </xdr:cNvPr>
          <xdr:cNvSpPr>
            <a:spLocks/>
          </xdr:cNvSpPr>
        </xdr:nvSpPr>
        <xdr:spPr>
          <a:xfrm>
            <a:off x="365760"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Instructions</a:t>
            </a:r>
            <a:endParaRPr lang="hu-HU" sz="1100" b="1">
              <a:solidFill>
                <a:srgbClr val="3C444B"/>
              </a:solidFill>
              <a:latin typeface="+mn-lt"/>
              <a:cs typeface="Arial" pitchFamily="34" charset="0"/>
            </a:endParaRPr>
          </a:p>
        </xdr:txBody>
      </xdr:sp>
      <xdr:sp macro="" textlink="">
        <xdr:nvSpPr>
          <xdr:cNvPr id="6" name="Rounded Rectangle 5">
            <a:hlinkClick xmlns:r="http://schemas.openxmlformats.org/officeDocument/2006/relationships" r:id="rId3" tooltip="Summary"/>
          </xdr:cNvPr>
          <xdr:cNvSpPr>
            <a:spLocks/>
          </xdr:cNvSpPr>
        </xdr:nvSpPr>
        <xdr:spPr>
          <a:xfrm>
            <a:off x="4474845"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Data sources</a:t>
            </a:r>
            <a:endParaRPr lang="hu-HU" sz="1100" b="1">
              <a:solidFill>
                <a:srgbClr val="3C444B"/>
              </a:solidFill>
              <a:latin typeface="+mn-lt"/>
              <a:cs typeface="Arial" pitchFamily="34" charset="0"/>
            </a:endParaRPr>
          </a:p>
        </xdr:txBody>
      </xdr:sp>
      <xdr:sp macro="" textlink="">
        <xdr:nvSpPr>
          <xdr:cNvPr id="7" name="Rounded Rectangle 6">
            <a:hlinkClick xmlns:r="http://schemas.openxmlformats.org/officeDocument/2006/relationships" r:id="rId4" tooltip="Exercise"/>
          </xdr:cNvPr>
          <xdr:cNvSpPr/>
        </xdr:nvSpPr>
        <xdr:spPr>
          <a:xfrm>
            <a:off x="1735455"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1100" b="1" i="0" u="none" strike="noStrike">
                <a:solidFill>
                  <a:srgbClr val="3C444B"/>
                </a:solidFill>
                <a:latin typeface="+mn-lt"/>
                <a:ea typeface="+mn-ea"/>
                <a:cs typeface="+mn-cs"/>
              </a:rPr>
              <a:t>Physical activity</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8" name="Rounded Rectangle 7">
            <a:hlinkClick xmlns:r="http://schemas.openxmlformats.org/officeDocument/2006/relationships" r:id="rId5" tooltip="smoking cessation"/>
          </xdr:cNvPr>
          <xdr:cNvSpPr/>
        </xdr:nvSpPr>
        <xdr:spPr>
          <a:xfrm>
            <a:off x="365760" y="1011613"/>
            <a:ext cx="1224000" cy="324000"/>
          </a:xfrm>
          <a:prstGeom prst="roundRect">
            <a:avLst>
              <a:gd name="adj" fmla="val 12000"/>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D1D3D2"/>
                </a:solidFill>
                <a:latin typeface="+mn-lt"/>
                <a:ea typeface="+mn-ea"/>
                <a:cs typeface="+mn-cs"/>
              </a:rPr>
              <a:t>Smoking cessation</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9" name="Rounded Rectangle 8">
            <a:hlinkClick xmlns:r="http://schemas.openxmlformats.org/officeDocument/2006/relationships" r:id="rId6" tooltip="Mental health"/>
          </xdr:cNvPr>
          <xdr:cNvSpPr/>
        </xdr:nvSpPr>
        <xdr:spPr>
          <a:xfrm>
            <a:off x="4474845"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Mental wellbeing</a:t>
            </a:r>
            <a:endParaRPr lang="hu-HU" sz="1100" b="1">
              <a:solidFill>
                <a:srgbClr val="3C444B"/>
              </a:solidFill>
              <a:latin typeface="Arial" pitchFamily="34" charset="0"/>
              <a:cs typeface="Arial" pitchFamily="34" charset="0"/>
            </a:endParaRPr>
          </a:p>
        </xdr:txBody>
      </xdr:sp>
      <xdr:sp macro="" textlink="">
        <xdr:nvSpPr>
          <xdr:cNvPr id="10" name="Rounded Rectangle 9">
            <a:hlinkClick xmlns:r="http://schemas.openxmlformats.org/officeDocument/2006/relationships" r:id="rId7" tooltip="Obesity"/>
          </xdr:cNvPr>
          <xdr:cNvSpPr/>
        </xdr:nvSpPr>
        <xdr:spPr>
          <a:xfrm>
            <a:off x="5844540"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Obesity</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11" name="Rounded Rectangle 10">
            <a:hlinkClick xmlns:r="http://schemas.openxmlformats.org/officeDocument/2006/relationships" r:id="rId8" tooltip="Exercise"/>
          </xdr:cNvPr>
          <xdr:cNvSpPr/>
        </xdr:nvSpPr>
        <xdr:spPr>
          <a:xfrm>
            <a:off x="3105150"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1100" b="1" i="0" u="none" strike="noStrike">
                <a:solidFill>
                  <a:srgbClr val="3C444B"/>
                </a:solidFill>
                <a:latin typeface="+mn-lt"/>
                <a:ea typeface="+mn-ea"/>
                <a:cs typeface="+mn-cs"/>
              </a:rPr>
              <a:t>Long-term sickness</a:t>
            </a:r>
            <a:endParaRPr lang="hu-HU" sz="1100" b="1">
              <a:solidFill>
                <a:srgbClr val="3C444B"/>
              </a:solidFill>
              <a:latin typeface="+mn-lt"/>
              <a:cs typeface="Arial" pitchFamily="34" charset="0"/>
            </a:endParaRPr>
          </a:p>
        </xdr:txBody>
      </xdr:sp>
      <xdr:sp macro="" textlink="">
        <xdr:nvSpPr>
          <xdr:cNvPr id="12" name="Rounded Rectangle 11">
            <a:hlinkClick xmlns:r="http://schemas.openxmlformats.org/officeDocument/2006/relationships" r:id="rId9" tooltip="Summary"/>
          </xdr:cNvPr>
          <xdr:cNvSpPr>
            <a:spLocks/>
          </xdr:cNvSpPr>
        </xdr:nvSpPr>
        <xdr:spPr>
          <a:xfrm>
            <a:off x="3105150"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Summary</a:t>
            </a:r>
            <a:endParaRPr lang="hu-HU" sz="1100" b="1">
              <a:solidFill>
                <a:srgbClr val="3C444B"/>
              </a:solidFill>
              <a:latin typeface="+mn-lt"/>
              <a:cs typeface="Arial"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81000</xdr:colOff>
      <xdr:row>6</xdr:row>
      <xdr:rowOff>177373</xdr:rowOff>
    </xdr:to>
    <xdr:grpSp>
      <xdr:nvGrpSpPr>
        <xdr:cNvPr id="13" name="Group 12"/>
        <xdr:cNvGrpSpPr/>
      </xdr:nvGrpSpPr>
      <xdr:grpSpPr>
        <a:xfrm>
          <a:off x="352425" y="628650"/>
          <a:ext cx="7262850" cy="748873"/>
          <a:chOff x="365760" y="609600"/>
          <a:chExt cx="6702780" cy="726013"/>
        </a:xfrm>
      </xdr:grpSpPr>
      <xdr:sp macro="" textlink="">
        <xdr:nvSpPr>
          <xdr:cNvPr id="14" name="Rounded Rectangle 13">
            <a:hlinkClick xmlns:r="http://schemas.openxmlformats.org/officeDocument/2006/relationships" r:id="rId1"/>
          </xdr:cNvPr>
          <xdr:cNvSpPr>
            <a:spLocks/>
          </xdr:cNvSpPr>
        </xdr:nvSpPr>
        <xdr:spPr>
          <a:xfrm>
            <a:off x="1735455"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Inputs</a:t>
            </a:r>
            <a:endParaRPr lang="hu-HU" sz="1100" b="1">
              <a:solidFill>
                <a:srgbClr val="3C444B"/>
              </a:solidFill>
              <a:latin typeface="+mn-lt"/>
              <a:cs typeface="Arial" pitchFamily="34" charset="0"/>
            </a:endParaRPr>
          </a:p>
        </xdr:txBody>
      </xdr:sp>
      <xdr:sp macro="[0]!BaseCase" textlink="">
        <xdr:nvSpPr>
          <xdr:cNvPr id="15" name="Rounded Rectangle 14"/>
          <xdr:cNvSpPr>
            <a:spLocks/>
          </xdr:cNvSpPr>
        </xdr:nvSpPr>
        <xdr:spPr>
          <a:xfrm>
            <a:off x="5844540" y="609600"/>
            <a:ext cx="1224000" cy="324000"/>
          </a:xfrm>
          <a:prstGeom prst="roundRect">
            <a:avLst>
              <a:gd name="adj" fmla="val 12821"/>
            </a:avLst>
          </a:prstGeom>
          <a:solidFill>
            <a:srgbClr val="D1D3D2"/>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lang="en-US" sz="1100" b="1">
                <a:solidFill>
                  <a:srgbClr val="3C444B"/>
                </a:solidFill>
                <a:latin typeface="+mn-lt"/>
                <a:ea typeface="+mn-ea"/>
                <a:cs typeface="+mn-cs"/>
              </a:rPr>
              <a:t>Reset to defaults</a:t>
            </a:r>
            <a:endParaRPr lang="hu-HU" sz="1100" b="1">
              <a:solidFill>
                <a:srgbClr val="3C444B"/>
              </a:solidFill>
              <a:latin typeface="+mn-lt"/>
              <a:ea typeface="+mn-ea"/>
              <a:cs typeface="+mn-cs"/>
            </a:endParaRPr>
          </a:p>
        </xdr:txBody>
      </xdr:sp>
      <xdr:sp macro="" textlink="">
        <xdr:nvSpPr>
          <xdr:cNvPr id="16" name="Rounded Rectangle 15">
            <a:hlinkClick xmlns:r="http://schemas.openxmlformats.org/officeDocument/2006/relationships" r:id="rId2" tooltip="Home"/>
          </xdr:cNvPr>
          <xdr:cNvSpPr>
            <a:spLocks/>
          </xdr:cNvSpPr>
        </xdr:nvSpPr>
        <xdr:spPr>
          <a:xfrm>
            <a:off x="365760"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Instructions</a:t>
            </a:r>
            <a:endParaRPr lang="hu-HU" sz="1100" b="1">
              <a:solidFill>
                <a:srgbClr val="3C444B"/>
              </a:solidFill>
              <a:latin typeface="+mn-lt"/>
              <a:cs typeface="Arial" pitchFamily="34" charset="0"/>
            </a:endParaRPr>
          </a:p>
        </xdr:txBody>
      </xdr:sp>
      <xdr:sp macro="" textlink="">
        <xdr:nvSpPr>
          <xdr:cNvPr id="17" name="Rounded Rectangle 16">
            <a:hlinkClick xmlns:r="http://schemas.openxmlformats.org/officeDocument/2006/relationships" r:id="rId3" tooltip="Summary"/>
          </xdr:cNvPr>
          <xdr:cNvSpPr>
            <a:spLocks/>
          </xdr:cNvSpPr>
        </xdr:nvSpPr>
        <xdr:spPr>
          <a:xfrm>
            <a:off x="4474845"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Data sources</a:t>
            </a:r>
            <a:endParaRPr lang="hu-HU" sz="1100" b="1">
              <a:solidFill>
                <a:srgbClr val="3C444B"/>
              </a:solidFill>
              <a:latin typeface="+mn-lt"/>
              <a:cs typeface="Arial" pitchFamily="34" charset="0"/>
            </a:endParaRPr>
          </a:p>
        </xdr:txBody>
      </xdr:sp>
      <xdr:sp macro="" textlink="">
        <xdr:nvSpPr>
          <xdr:cNvPr id="18" name="Rounded Rectangle 17">
            <a:hlinkClick xmlns:r="http://schemas.openxmlformats.org/officeDocument/2006/relationships" r:id="rId4" tooltip="Exercise"/>
          </xdr:cNvPr>
          <xdr:cNvSpPr/>
        </xdr:nvSpPr>
        <xdr:spPr>
          <a:xfrm>
            <a:off x="1735455"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1100" b="1" i="0" u="none" strike="noStrike">
                <a:solidFill>
                  <a:srgbClr val="D1D3D2"/>
                </a:solidFill>
                <a:latin typeface="+mn-lt"/>
                <a:ea typeface="+mn-ea"/>
                <a:cs typeface="+mn-cs"/>
              </a:rPr>
              <a:t>Physical activity</a:t>
            </a:r>
            <a:r>
              <a:rPr lang="en-GB" sz="1100">
                <a:solidFill>
                  <a:srgbClr val="D1D3D2"/>
                </a:solidFill>
              </a:rPr>
              <a:t> </a:t>
            </a:r>
            <a:endParaRPr lang="hu-HU" sz="1100" b="1">
              <a:solidFill>
                <a:srgbClr val="D1D3D2"/>
              </a:solidFill>
              <a:latin typeface="+mn-lt"/>
              <a:cs typeface="Arial" pitchFamily="34" charset="0"/>
            </a:endParaRPr>
          </a:p>
        </xdr:txBody>
      </xdr:sp>
      <xdr:sp macro="" textlink="">
        <xdr:nvSpPr>
          <xdr:cNvPr id="19" name="Rounded Rectangle 18">
            <a:hlinkClick xmlns:r="http://schemas.openxmlformats.org/officeDocument/2006/relationships" r:id="rId5" tooltip="smoking cessation"/>
          </xdr:cNvPr>
          <xdr:cNvSpPr/>
        </xdr:nvSpPr>
        <xdr:spPr>
          <a:xfrm>
            <a:off x="365760" y="1011613"/>
            <a:ext cx="1224000" cy="324000"/>
          </a:xfrm>
          <a:prstGeom prst="roundRect">
            <a:avLst>
              <a:gd name="adj" fmla="val 12000"/>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Smoking cessation</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20" name="Rounded Rectangle 19">
            <a:hlinkClick xmlns:r="http://schemas.openxmlformats.org/officeDocument/2006/relationships" r:id="rId6" tooltip="Mental health"/>
          </xdr:cNvPr>
          <xdr:cNvSpPr/>
        </xdr:nvSpPr>
        <xdr:spPr>
          <a:xfrm>
            <a:off x="4474845"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Mental wellbeing</a:t>
            </a:r>
            <a:endParaRPr lang="hu-HU" sz="1100" b="1">
              <a:solidFill>
                <a:srgbClr val="3C444B"/>
              </a:solidFill>
              <a:latin typeface="Arial" pitchFamily="34" charset="0"/>
              <a:cs typeface="Arial" pitchFamily="34" charset="0"/>
            </a:endParaRPr>
          </a:p>
        </xdr:txBody>
      </xdr:sp>
      <xdr:sp macro="" textlink="">
        <xdr:nvSpPr>
          <xdr:cNvPr id="21" name="Rounded Rectangle 20">
            <a:hlinkClick xmlns:r="http://schemas.openxmlformats.org/officeDocument/2006/relationships" r:id="rId7" tooltip="Obesity"/>
          </xdr:cNvPr>
          <xdr:cNvSpPr/>
        </xdr:nvSpPr>
        <xdr:spPr>
          <a:xfrm>
            <a:off x="5844540"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Obesity</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22" name="Rounded Rectangle 21">
            <a:hlinkClick xmlns:r="http://schemas.openxmlformats.org/officeDocument/2006/relationships" r:id="rId8" tooltip="Exercise"/>
          </xdr:cNvPr>
          <xdr:cNvSpPr/>
        </xdr:nvSpPr>
        <xdr:spPr>
          <a:xfrm>
            <a:off x="3105150"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1100" b="1" i="0" u="none" strike="noStrike">
                <a:solidFill>
                  <a:srgbClr val="3C444B"/>
                </a:solidFill>
                <a:latin typeface="+mn-lt"/>
                <a:ea typeface="+mn-ea"/>
                <a:cs typeface="+mn-cs"/>
              </a:rPr>
              <a:t>Long-term sickness</a:t>
            </a:r>
            <a:endParaRPr lang="hu-HU" sz="1100" b="1">
              <a:solidFill>
                <a:srgbClr val="3C444B"/>
              </a:solidFill>
              <a:latin typeface="+mn-lt"/>
              <a:cs typeface="Arial" pitchFamily="34" charset="0"/>
            </a:endParaRPr>
          </a:p>
        </xdr:txBody>
      </xdr:sp>
      <xdr:sp macro="" textlink="">
        <xdr:nvSpPr>
          <xdr:cNvPr id="23" name="Rounded Rectangle 22">
            <a:hlinkClick xmlns:r="http://schemas.openxmlformats.org/officeDocument/2006/relationships" r:id="rId9" tooltip="Summary"/>
          </xdr:cNvPr>
          <xdr:cNvSpPr>
            <a:spLocks/>
          </xdr:cNvSpPr>
        </xdr:nvSpPr>
        <xdr:spPr>
          <a:xfrm>
            <a:off x="3105150"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Summary</a:t>
            </a:r>
            <a:endParaRPr lang="hu-HU" sz="1100" b="1">
              <a:solidFill>
                <a:srgbClr val="3C444B"/>
              </a:solidFill>
              <a:latin typeface="+mn-lt"/>
              <a:cs typeface="Arial" pitchFamily="34"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81000</xdr:colOff>
      <xdr:row>6</xdr:row>
      <xdr:rowOff>177373</xdr:rowOff>
    </xdr:to>
    <xdr:grpSp>
      <xdr:nvGrpSpPr>
        <xdr:cNvPr id="13" name="Group 12"/>
        <xdr:cNvGrpSpPr/>
      </xdr:nvGrpSpPr>
      <xdr:grpSpPr>
        <a:xfrm>
          <a:off x="352425" y="628650"/>
          <a:ext cx="7262850" cy="748873"/>
          <a:chOff x="365760" y="609600"/>
          <a:chExt cx="6702780" cy="726013"/>
        </a:xfrm>
      </xdr:grpSpPr>
      <xdr:sp macro="" textlink="">
        <xdr:nvSpPr>
          <xdr:cNvPr id="14" name="Rounded Rectangle 13">
            <a:hlinkClick xmlns:r="http://schemas.openxmlformats.org/officeDocument/2006/relationships" r:id="rId1"/>
          </xdr:cNvPr>
          <xdr:cNvSpPr>
            <a:spLocks/>
          </xdr:cNvSpPr>
        </xdr:nvSpPr>
        <xdr:spPr>
          <a:xfrm>
            <a:off x="1735455"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Inputs</a:t>
            </a:r>
            <a:endParaRPr lang="hu-HU" sz="1100" b="1">
              <a:solidFill>
                <a:srgbClr val="3C444B"/>
              </a:solidFill>
              <a:latin typeface="+mn-lt"/>
              <a:cs typeface="Arial" pitchFamily="34" charset="0"/>
            </a:endParaRPr>
          </a:p>
        </xdr:txBody>
      </xdr:sp>
      <xdr:sp macro="[0]!BaseCase" textlink="">
        <xdr:nvSpPr>
          <xdr:cNvPr id="15" name="Rounded Rectangle 14"/>
          <xdr:cNvSpPr>
            <a:spLocks/>
          </xdr:cNvSpPr>
        </xdr:nvSpPr>
        <xdr:spPr>
          <a:xfrm>
            <a:off x="5844540" y="609600"/>
            <a:ext cx="1224000" cy="324000"/>
          </a:xfrm>
          <a:prstGeom prst="roundRect">
            <a:avLst>
              <a:gd name="adj" fmla="val 12821"/>
            </a:avLst>
          </a:prstGeom>
          <a:solidFill>
            <a:srgbClr val="D1D3D2"/>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lang="en-US" sz="1100" b="1">
                <a:solidFill>
                  <a:srgbClr val="3C444B"/>
                </a:solidFill>
                <a:latin typeface="+mn-lt"/>
                <a:ea typeface="+mn-ea"/>
                <a:cs typeface="+mn-cs"/>
              </a:rPr>
              <a:t>Reset to defaults</a:t>
            </a:r>
            <a:endParaRPr lang="hu-HU" sz="1100" b="1">
              <a:solidFill>
                <a:srgbClr val="3C444B"/>
              </a:solidFill>
              <a:latin typeface="+mn-lt"/>
              <a:ea typeface="+mn-ea"/>
              <a:cs typeface="+mn-cs"/>
            </a:endParaRPr>
          </a:p>
        </xdr:txBody>
      </xdr:sp>
      <xdr:sp macro="" textlink="">
        <xdr:nvSpPr>
          <xdr:cNvPr id="16" name="Rounded Rectangle 15">
            <a:hlinkClick xmlns:r="http://schemas.openxmlformats.org/officeDocument/2006/relationships" r:id="rId2" tooltip="Home"/>
          </xdr:cNvPr>
          <xdr:cNvSpPr>
            <a:spLocks/>
          </xdr:cNvSpPr>
        </xdr:nvSpPr>
        <xdr:spPr>
          <a:xfrm>
            <a:off x="365760"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Instructions</a:t>
            </a:r>
            <a:endParaRPr lang="hu-HU" sz="1100" b="1">
              <a:solidFill>
                <a:srgbClr val="3C444B"/>
              </a:solidFill>
              <a:latin typeface="+mn-lt"/>
              <a:cs typeface="Arial" pitchFamily="34" charset="0"/>
            </a:endParaRPr>
          </a:p>
        </xdr:txBody>
      </xdr:sp>
      <xdr:sp macro="" textlink="">
        <xdr:nvSpPr>
          <xdr:cNvPr id="17" name="Rounded Rectangle 16">
            <a:hlinkClick xmlns:r="http://schemas.openxmlformats.org/officeDocument/2006/relationships" r:id="rId3" tooltip="Summary"/>
          </xdr:cNvPr>
          <xdr:cNvSpPr>
            <a:spLocks/>
          </xdr:cNvSpPr>
        </xdr:nvSpPr>
        <xdr:spPr>
          <a:xfrm>
            <a:off x="4474845"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Data sources</a:t>
            </a:r>
            <a:endParaRPr lang="hu-HU" sz="1100" b="1">
              <a:solidFill>
                <a:srgbClr val="3C444B"/>
              </a:solidFill>
              <a:latin typeface="+mn-lt"/>
              <a:cs typeface="Arial" pitchFamily="34" charset="0"/>
            </a:endParaRPr>
          </a:p>
        </xdr:txBody>
      </xdr:sp>
      <xdr:sp macro="" textlink="">
        <xdr:nvSpPr>
          <xdr:cNvPr id="18" name="Rounded Rectangle 17">
            <a:hlinkClick xmlns:r="http://schemas.openxmlformats.org/officeDocument/2006/relationships" r:id="rId4" tooltip="Exercise"/>
          </xdr:cNvPr>
          <xdr:cNvSpPr/>
        </xdr:nvSpPr>
        <xdr:spPr>
          <a:xfrm>
            <a:off x="1735455"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1100" b="1" i="0" u="none" strike="noStrike">
                <a:solidFill>
                  <a:srgbClr val="3C444B"/>
                </a:solidFill>
                <a:latin typeface="+mn-lt"/>
                <a:ea typeface="+mn-ea"/>
                <a:cs typeface="+mn-cs"/>
              </a:rPr>
              <a:t>Physical activity</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19" name="Rounded Rectangle 18">
            <a:hlinkClick xmlns:r="http://schemas.openxmlformats.org/officeDocument/2006/relationships" r:id="rId5" tooltip="smoking cessation"/>
          </xdr:cNvPr>
          <xdr:cNvSpPr/>
        </xdr:nvSpPr>
        <xdr:spPr>
          <a:xfrm>
            <a:off x="365760" y="1011613"/>
            <a:ext cx="1224000" cy="324000"/>
          </a:xfrm>
          <a:prstGeom prst="roundRect">
            <a:avLst>
              <a:gd name="adj" fmla="val 12000"/>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Smoking cessation</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20" name="Rounded Rectangle 19">
            <a:hlinkClick xmlns:r="http://schemas.openxmlformats.org/officeDocument/2006/relationships" r:id="rId6" tooltip="Mental health"/>
          </xdr:cNvPr>
          <xdr:cNvSpPr/>
        </xdr:nvSpPr>
        <xdr:spPr>
          <a:xfrm>
            <a:off x="4474845"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Mental wellbeing</a:t>
            </a:r>
            <a:endParaRPr lang="hu-HU" sz="1100" b="1">
              <a:solidFill>
                <a:srgbClr val="3C444B"/>
              </a:solidFill>
              <a:latin typeface="Arial" pitchFamily="34" charset="0"/>
              <a:cs typeface="Arial" pitchFamily="34" charset="0"/>
            </a:endParaRPr>
          </a:p>
        </xdr:txBody>
      </xdr:sp>
      <xdr:sp macro="" textlink="">
        <xdr:nvSpPr>
          <xdr:cNvPr id="21" name="Rounded Rectangle 20">
            <a:hlinkClick xmlns:r="http://schemas.openxmlformats.org/officeDocument/2006/relationships" r:id="rId7" tooltip="Obesity"/>
          </xdr:cNvPr>
          <xdr:cNvSpPr/>
        </xdr:nvSpPr>
        <xdr:spPr>
          <a:xfrm>
            <a:off x="5844540"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Obesity</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22" name="Rounded Rectangle 21">
            <a:hlinkClick xmlns:r="http://schemas.openxmlformats.org/officeDocument/2006/relationships" r:id="rId8" tooltip="Exercise"/>
          </xdr:cNvPr>
          <xdr:cNvSpPr/>
        </xdr:nvSpPr>
        <xdr:spPr>
          <a:xfrm>
            <a:off x="3105150"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1100" b="1" i="0" u="none" strike="noStrike">
                <a:solidFill>
                  <a:srgbClr val="D1D3D2"/>
                </a:solidFill>
                <a:latin typeface="+mn-lt"/>
                <a:ea typeface="+mn-ea"/>
                <a:cs typeface="+mn-cs"/>
              </a:rPr>
              <a:t>Long-term sickness</a:t>
            </a:r>
            <a:endParaRPr lang="hu-HU" sz="1100" b="1">
              <a:solidFill>
                <a:srgbClr val="D1D3D2"/>
              </a:solidFill>
              <a:latin typeface="+mn-lt"/>
              <a:cs typeface="Arial" pitchFamily="34" charset="0"/>
            </a:endParaRPr>
          </a:p>
        </xdr:txBody>
      </xdr:sp>
      <xdr:sp macro="" textlink="">
        <xdr:nvSpPr>
          <xdr:cNvPr id="23" name="Rounded Rectangle 22">
            <a:hlinkClick xmlns:r="http://schemas.openxmlformats.org/officeDocument/2006/relationships" r:id="rId9" tooltip="Summary"/>
          </xdr:cNvPr>
          <xdr:cNvSpPr>
            <a:spLocks/>
          </xdr:cNvSpPr>
        </xdr:nvSpPr>
        <xdr:spPr>
          <a:xfrm>
            <a:off x="3105150"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Summary</a:t>
            </a:r>
            <a:endParaRPr lang="hu-HU" sz="1100" b="1">
              <a:solidFill>
                <a:srgbClr val="3C444B"/>
              </a:solidFill>
              <a:latin typeface="+mn-lt"/>
              <a:cs typeface="Arial" pitchFamily="34" charset="0"/>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81000</xdr:colOff>
      <xdr:row>6</xdr:row>
      <xdr:rowOff>177373</xdr:rowOff>
    </xdr:to>
    <xdr:grpSp>
      <xdr:nvGrpSpPr>
        <xdr:cNvPr id="13" name="Group 12"/>
        <xdr:cNvGrpSpPr/>
      </xdr:nvGrpSpPr>
      <xdr:grpSpPr>
        <a:xfrm>
          <a:off x="352425" y="628650"/>
          <a:ext cx="7262850" cy="748873"/>
          <a:chOff x="365760" y="609600"/>
          <a:chExt cx="6702780" cy="726013"/>
        </a:xfrm>
      </xdr:grpSpPr>
      <xdr:sp macro="" textlink="">
        <xdr:nvSpPr>
          <xdr:cNvPr id="14" name="Rounded Rectangle 13">
            <a:hlinkClick xmlns:r="http://schemas.openxmlformats.org/officeDocument/2006/relationships" r:id="rId1"/>
          </xdr:cNvPr>
          <xdr:cNvSpPr>
            <a:spLocks/>
          </xdr:cNvSpPr>
        </xdr:nvSpPr>
        <xdr:spPr>
          <a:xfrm>
            <a:off x="1735455"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Inputs</a:t>
            </a:r>
            <a:endParaRPr lang="hu-HU" sz="1100" b="1">
              <a:solidFill>
                <a:srgbClr val="3C444B"/>
              </a:solidFill>
              <a:latin typeface="+mn-lt"/>
              <a:cs typeface="Arial" pitchFamily="34" charset="0"/>
            </a:endParaRPr>
          </a:p>
        </xdr:txBody>
      </xdr:sp>
      <xdr:sp macro="[0]!BaseCase" textlink="">
        <xdr:nvSpPr>
          <xdr:cNvPr id="15" name="Rounded Rectangle 14"/>
          <xdr:cNvSpPr>
            <a:spLocks/>
          </xdr:cNvSpPr>
        </xdr:nvSpPr>
        <xdr:spPr>
          <a:xfrm>
            <a:off x="5844540" y="609600"/>
            <a:ext cx="1224000" cy="324000"/>
          </a:xfrm>
          <a:prstGeom prst="roundRect">
            <a:avLst>
              <a:gd name="adj" fmla="val 12821"/>
            </a:avLst>
          </a:prstGeom>
          <a:solidFill>
            <a:srgbClr val="D1D3D2"/>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lang="en-US" sz="1100" b="1">
                <a:solidFill>
                  <a:srgbClr val="3C444B"/>
                </a:solidFill>
                <a:latin typeface="+mn-lt"/>
                <a:ea typeface="+mn-ea"/>
                <a:cs typeface="+mn-cs"/>
              </a:rPr>
              <a:t>Reset to defaults</a:t>
            </a:r>
            <a:endParaRPr lang="hu-HU" sz="1100" b="1">
              <a:solidFill>
                <a:srgbClr val="3C444B"/>
              </a:solidFill>
              <a:latin typeface="+mn-lt"/>
              <a:ea typeface="+mn-ea"/>
              <a:cs typeface="+mn-cs"/>
            </a:endParaRPr>
          </a:p>
        </xdr:txBody>
      </xdr:sp>
      <xdr:sp macro="" textlink="">
        <xdr:nvSpPr>
          <xdr:cNvPr id="16" name="Rounded Rectangle 15">
            <a:hlinkClick xmlns:r="http://schemas.openxmlformats.org/officeDocument/2006/relationships" r:id="rId2" tooltip="Home"/>
          </xdr:cNvPr>
          <xdr:cNvSpPr>
            <a:spLocks/>
          </xdr:cNvSpPr>
        </xdr:nvSpPr>
        <xdr:spPr>
          <a:xfrm>
            <a:off x="365760"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Instructions</a:t>
            </a:r>
            <a:endParaRPr lang="hu-HU" sz="1100" b="1">
              <a:solidFill>
                <a:srgbClr val="3C444B"/>
              </a:solidFill>
              <a:latin typeface="+mn-lt"/>
              <a:cs typeface="Arial" pitchFamily="34" charset="0"/>
            </a:endParaRPr>
          </a:p>
        </xdr:txBody>
      </xdr:sp>
      <xdr:sp macro="" textlink="">
        <xdr:nvSpPr>
          <xdr:cNvPr id="17" name="Rounded Rectangle 16">
            <a:hlinkClick xmlns:r="http://schemas.openxmlformats.org/officeDocument/2006/relationships" r:id="rId3" tooltip="Summary"/>
          </xdr:cNvPr>
          <xdr:cNvSpPr>
            <a:spLocks/>
          </xdr:cNvSpPr>
        </xdr:nvSpPr>
        <xdr:spPr>
          <a:xfrm>
            <a:off x="4474845"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Data sources</a:t>
            </a:r>
            <a:endParaRPr lang="hu-HU" sz="1100" b="1">
              <a:solidFill>
                <a:srgbClr val="3C444B"/>
              </a:solidFill>
              <a:latin typeface="+mn-lt"/>
              <a:cs typeface="Arial" pitchFamily="34" charset="0"/>
            </a:endParaRPr>
          </a:p>
        </xdr:txBody>
      </xdr:sp>
      <xdr:sp macro="" textlink="">
        <xdr:nvSpPr>
          <xdr:cNvPr id="18" name="Rounded Rectangle 17">
            <a:hlinkClick xmlns:r="http://schemas.openxmlformats.org/officeDocument/2006/relationships" r:id="rId4" tooltip="Exercise"/>
          </xdr:cNvPr>
          <xdr:cNvSpPr/>
        </xdr:nvSpPr>
        <xdr:spPr>
          <a:xfrm>
            <a:off x="1735455"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1100" b="1" i="0" u="none" strike="noStrike">
                <a:solidFill>
                  <a:srgbClr val="3C444B"/>
                </a:solidFill>
                <a:latin typeface="+mn-lt"/>
                <a:ea typeface="+mn-ea"/>
                <a:cs typeface="+mn-cs"/>
              </a:rPr>
              <a:t>Physical activity</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19" name="Rounded Rectangle 18">
            <a:hlinkClick xmlns:r="http://schemas.openxmlformats.org/officeDocument/2006/relationships" r:id="rId5" tooltip="smoking cessation"/>
          </xdr:cNvPr>
          <xdr:cNvSpPr/>
        </xdr:nvSpPr>
        <xdr:spPr>
          <a:xfrm>
            <a:off x="365760" y="1011613"/>
            <a:ext cx="1224000" cy="324000"/>
          </a:xfrm>
          <a:prstGeom prst="roundRect">
            <a:avLst>
              <a:gd name="adj" fmla="val 12000"/>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Smoking cessation</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20" name="Rounded Rectangle 19">
            <a:hlinkClick xmlns:r="http://schemas.openxmlformats.org/officeDocument/2006/relationships" r:id="rId6" tooltip="Mental health"/>
          </xdr:cNvPr>
          <xdr:cNvSpPr/>
        </xdr:nvSpPr>
        <xdr:spPr>
          <a:xfrm>
            <a:off x="4474845"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D1D3D2"/>
                </a:solidFill>
                <a:latin typeface="+mn-lt"/>
                <a:ea typeface="+mn-ea"/>
                <a:cs typeface="+mn-cs"/>
              </a:rPr>
              <a:t>Mental wellbeing</a:t>
            </a:r>
            <a:endParaRPr lang="hu-HU" sz="1100" b="1">
              <a:solidFill>
                <a:srgbClr val="D1D3D2"/>
              </a:solidFill>
              <a:latin typeface="Arial" pitchFamily="34" charset="0"/>
              <a:cs typeface="Arial" pitchFamily="34" charset="0"/>
            </a:endParaRPr>
          </a:p>
        </xdr:txBody>
      </xdr:sp>
      <xdr:sp macro="" textlink="">
        <xdr:nvSpPr>
          <xdr:cNvPr id="21" name="Rounded Rectangle 20">
            <a:hlinkClick xmlns:r="http://schemas.openxmlformats.org/officeDocument/2006/relationships" r:id="rId7" tooltip="Obesity"/>
          </xdr:cNvPr>
          <xdr:cNvSpPr/>
        </xdr:nvSpPr>
        <xdr:spPr>
          <a:xfrm>
            <a:off x="5844540"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Obesity</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22" name="Rounded Rectangle 21">
            <a:hlinkClick xmlns:r="http://schemas.openxmlformats.org/officeDocument/2006/relationships" r:id="rId8" tooltip="Exercise"/>
          </xdr:cNvPr>
          <xdr:cNvSpPr/>
        </xdr:nvSpPr>
        <xdr:spPr>
          <a:xfrm>
            <a:off x="3105150"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1100" b="1" i="0" u="none" strike="noStrike">
                <a:solidFill>
                  <a:srgbClr val="3C444B"/>
                </a:solidFill>
                <a:latin typeface="+mn-lt"/>
                <a:ea typeface="+mn-ea"/>
                <a:cs typeface="+mn-cs"/>
              </a:rPr>
              <a:t>Long-term sickness</a:t>
            </a:r>
            <a:endParaRPr lang="hu-HU" sz="1100" b="1">
              <a:solidFill>
                <a:srgbClr val="3C444B"/>
              </a:solidFill>
              <a:latin typeface="+mn-lt"/>
              <a:cs typeface="Arial" pitchFamily="34" charset="0"/>
            </a:endParaRPr>
          </a:p>
        </xdr:txBody>
      </xdr:sp>
      <xdr:sp macro="" textlink="">
        <xdr:nvSpPr>
          <xdr:cNvPr id="23" name="Rounded Rectangle 22">
            <a:hlinkClick xmlns:r="http://schemas.openxmlformats.org/officeDocument/2006/relationships" r:id="rId9" tooltip="Summary"/>
          </xdr:cNvPr>
          <xdr:cNvSpPr>
            <a:spLocks/>
          </xdr:cNvSpPr>
        </xdr:nvSpPr>
        <xdr:spPr>
          <a:xfrm>
            <a:off x="3105150"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Summary</a:t>
            </a:r>
            <a:endParaRPr lang="hu-HU" sz="1100" b="1">
              <a:solidFill>
                <a:srgbClr val="3C444B"/>
              </a:solidFill>
              <a:latin typeface="+mn-lt"/>
              <a:cs typeface="Arial" pitchFamily="34" charset="0"/>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81000</xdr:colOff>
      <xdr:row>6</xdr:row>
      <xdr:rowOff>177373</xdr:rowOff>
    </xdr:to>
    <xdr:grpSp>
      <xdr:nvGrpSpPr>
        <xdr:cNvPr id="13" name="Group 12"/>
        <xdr:cNvGrpSpPr/>
      </xdr:nvGrpSpPr>
      <xdr:grpSpPr>
        <a:xfrm>
          <a:off x="352425" y="628650"/>
          <a:ext cx="7262850" cy="748873"/>
          <a:chOff x="365760" y="609600"/>
          <a:chExt cx="6702780" cy="726013"/>
        </a:xfrm>
      </xdr:grpSpPr>
      <xdr:sp macro="" textlink="">
        <xdr:nvSpPr>
          <xdr:cNvPr id="14" name="Rounded Rectangle 13">
            <a:hlinkClick xmlns:r="http://schemas.openxmlformats.org/officeDocument/2006/relationships" r:id="rId1"/>
          </xdr:cNvPr>
          <xdr:cNvSpPr>
            <a:spLocks/>
          </xdr:cNvSpPr>
        </xdr:nvSpPr>
        <xdr:spPr>
          <a:xfrm>
            <a:off x="1735455"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Inputs</a:t>
            </a:r>
            <a:endParaRPr lang="hu-HU" sz="1100" b="1">
              <a:solidFill>
                <a:srgbClr val="3C444B"/>
              </a:solidFill>
              <a:latin typeface="+mn-lt"/>
              <a:cs typeface="Arial" pitchFamily="34" charset="0"/>
            </a:endParaRPr>
          </a:p>
        </xdr:txBody>
      </xdr:sp>
      <xdr:sp macro="[0]!BaseCase" textlink="">
        <xdr:nvSpPr>
          <xdr:cNvPr id="15" name="Rounded Rectangle 14"/>
          <xdr:cNvSpPr>
            <a:spLocks/>
          </xdr:cNvSpPr>
        </xdr:nvSpPr>
        <xdr:spPr>
          <a:xfrm>
            <a:off x="5844540" y="609600"/>
            <a:ext cx="1224000" cy="324000"/>
          </a:xfrm>
          <a:prstGeom prst="roundRect">
            <a:avLst>
              <a:gd name="adj" fmla="val 12821"/>
            </a:avLst>
          </a:prstGeom>
          <a:solidFill>
            <a:srgbClr val="D1D3D2"/>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lang="en-US" sz="1100" b="1">
                <a:solidFill>
                  <a:srgbClr val="3C444B"/>
                </a:solidFill>
                <a:latin typeface="+mn-lt"/>
                <a:ea typeface="+mn-ea"/>
                <a:cs typeface="+mn-cs"/>
              </a:rPr>
              <a:t>Reset to defaults</a:t>
            </a:r>
            <a:endParaRPr lang="hu-HU" sz="1100" b="1">
              <a:solidFill>
                <a:srgbClr val="3C444B"/>
              </a:solidFill>
              <a:latin typeface="+mn-lt"/>
              <a:ea typeface="+mn-ea"/>
              <a:cs typeface="+mn-cs"/>
            </a:endParaRPr>
          </a:p>
        </xdr:txBody>
      </xdr:sp>
      <xdr:sp macro="" textlink="">
        <xdr:nvSpPr>
          <xdr:cNvPr id="16" name="Rounded Rectangle 15">
            <a:hlinkClick xmlns:r="http://schemas.openxmlformats.org/officeDocument/2006/relationships" r:id="rId2" tooltip="Home"/>
          </xdr:cNvPr>
          <xdr:cNvSpPr>
            <a:spLocks/>
          </xdr:cNvSpPr>
        </xdr:nvSpPr>
        <xdr:spPr>
          <a:xfrm>
            <a:off x="365760"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Instructions</a:t>
            </a:r>
            <a:endParaRPr lang="hu-HU" sz="1100" b="1">
              <a:solidFill>
                <a:srgbClr val="3C444B"/>
              </a:solidFill>
              <a:latin typeface="+mn-lt"/>
              <a:cs typeface="Arial" pitchFamily="34" charset="0"/>
            </a:endParaRPr>
          </a:p>
        </xdr:txBody>
      </xdr:sp>
      <xdr:sp macro="" textlink="">
        <xdr:nvSpPr>
          <xdr:cNvPr id="17" name="Rounded Rectangle 16">
            <a:hlinkClick xmlns:r="http://schemas.openxmlformats.org/officeDocument/2006/relationships" r:id="rId3" tooltip="Summary"/>
          </xdr:cNvPr>
          <xdr:cNvSpPr>
            <a:spLocks/>
          </xdr:cNvSpPr>
        </xdr:nvSpPr>
        <xdr:spPr>
          <a:xfrm>
            <a:off x="4474845"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Data sources</a:t>
            </a:r>
            <a:endParaRPr lang="hu-HU" sz="1100" b="1">
              <a:solidFill>
                <a:srgbClr val="3C444B"/>
              </a:solidFill>
              <a:latin typeface="+mn-lt"/>
              <a:cs typeface="Arial" pitchFamily="34" charset="0"/>
            </a:endParaRPr>
          </a:p>
        </xdr:txBody>
      </xdr:sp>
      <xdr:sp macro="" textlink="">
        <xdr:nvSpPr>
          <xdr:cNvPr id="18" name="Rounded Rectangle 17">
            <a:hlinkClick xmlns:r="http://schemas.openxmlformats.org/officeDocument/2006/relationships" r:id="rId4" tooltip="Exercise"/>
          </xdr:cNvPr>
          <xdr:cNvSpPr/>
        </xdr:nvSpPr>
        <xdr:spPr>
          <a:xfrm>
            <a:off x="1735455"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1100" b="1" i="0" u="none" strike="noStrike">
                <a:solidFill>
                  <a:srgbClr val="3C444B"/>
                </a:solidFill>
                <a:latin typeface="+mn-lt"/>
                <a:ea typeface="+mn-ea"/>
                <a:cs typeface="+mn-cs"/>
              </a:rPr>
              <a:t>Physical activity</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19" name="Rounded Rectangle 18">
            <a:hlinkClick xmlns:r="http://schemas.openxmlformats.org/officeDocument/2006/relationships" r:id="rId5" tooltip="smoking cessation"/>
          </xdr:cNvPr>
          <xdr:cNvSpPr/>
        </xdr:nvSpPr>
        <xdr:spPr>
          <a:xfrm>
            <a:off x="365760" y="1011613"/>
            <a:ext cx="1224000" cy="324000"/>
          </a:xfrm>
          <a:prstGeom prst="roundRect">
            <a:avLst>
              <a:gd name="adj" fmla="val 12000"/>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Smoking cessation</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20" name="Rounded Rectangle 19">
            <a:hlinkClick xmlns:r="http://schemas.openxmlformats.org/officeDocument/2006/relationships" r:id="rId6" tooltip="Mental health"/>
          </xdr:cNvPr>
          <xdr:cNvSpPr/>
        </xdr:nvSpPr>
        <xdr:spPr>
          <a:xfrm>
            <a:off x="4474845"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Mental wellbeing</a:t>
            </a:r>
            <a:endParaRPr lang="hu-HU" sz="1100" b="1">
              <a:solidFill>
                <a:srgbClr val="3C444B"/>
              </a:solidFill>
              <a:latin typeface="Arial" pitchFamily="34" charset="0"/>
              <a:cs typeface="Arial" pitchFamily="34" charset="0"/>
            </a:endParaRPr>
          </a:p>
        </xdr:txBody>
      </xdr:sp>
      <xdr:sp macro="" textlink="">
        <xdr:nvSpPr>
          <xdr:cNvPr id="21" name="Rounded Rectangle 20">
            <a:hlinkClick xmlns:r="http://schemas.openxmlformats.org/officeDocument/2006/relationships" r:id="rId7" tooltip="Obesity"/>
          </xdr:cNvPr>
          <xdr:cNvSpPr/>
        </xdr:nvSpPr>
        <xdr:spPr>
          <a:xfrm>
            <a:off x="5844540"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D1D3D2"/>
                </a:solidFill>
                <a:latin typeface="+mn-lt"/>
                <a:ea typeface="+mn-ea"/>
                <a:cs typeface="+mn-cs"/>
              </a:rPr>
              <a:t>Obesity</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22" name="Rounded Rectangle 21">
            <a:hlinkClick xmlns:r="http://schemas.openxmlformats.org/officeDocument/2006/relationships" r:id="rId8" tooltip="Exercise"/>
          </xdr:cNvPr>
          <xdr:cNvSpPr/>
        </xdr:nvSpPr>
        <xdr:spPr>
          <a:xfrm>
            <a:off x="3105150"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1100" b="1" i="0" u="none" strike="noStrike">
                <a:solidFill>
                  <a:srgbClr val="3C444B"/>
                </a:solidFill>
                <a:latin typeface="+mn-lt"/>
                <a:ea typeface="+mn-ea"/>
                <a:cs typeface="+mn-cs"/>
              </a:rPr>
              <a:t>Long-term sickness</a:t>
            </a:r>
            <a:endParaRPr lang="hu-HU" sz="1100" b="1">
              <a:solidFill>
                <a:srgbClr val="3C444B"/>
              </a:solidFill>
              <a:latin typeface="+mn-lt"/>
              <a:cs typeface="Arial" pitchFamily="34" charset="0"/>
            </a:endParaRPr>
          </a:p>
        </xdr:txBody>
      </xdr:sp>
      <xdr:sp macro="" textlink="">
        <xdr:nvSpPr>
          <xdr:cNvPr id="23" name="Rounded Rectangle 22">
            <a:hlinkClick xmlns:r="http://schemas.openxmlformats.org/officeDocument/2006/relationships" r:id="rId9" tooltip="Summary"/>
          </xdr:cNvPr>
          <xdr:cNvSpPr>
            <a:spLocks/>
          </xdr:cNvSpPr>
        </xdr:nvSpPr>
        <xdr:spPr>
          <a:xfrm>
            <a:off x="3105150"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Summary</a:t>
            </a:r>
            <a:endParaRPr lang="hu-HU" sz="1100" b="1">
              <a:solidFill>
                <a:srgbClr val="3C444B"/>
              </a:solidFill>
              <a:latin typeface="+mn-lt"/>
              <a:cs typeface="Arial" pitchFamily="34" charset="0"/>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157200</xdr:colOff>
      <xdr:row>6</xdr:row>
      <xdr:rowOff>177373</xdr:rowOff>
    </xdr:to>
    <xdr:grpSp>
      <xdr:nvGrpSpPr>
        <xdr:cNvPr id="13" name="Group 12"/>
        <xdr:cNvGrpSpPr/>
      </xdr:nvGrpSpPr>
      <xdr:grpSpPr>
        <a:xfrm>
          <a:off x="352425" y="628650"/>
          <a:ext cx="7672425" cy="748873"/>
          <a:chOff x="365760" y="609600"/>
          <a:chExt cx="6702780" cy="726013"/>
        </a:xfrm>
      </xdr:grpSpPr>
      <xdr:sp macro="" textlink="">
        <xdr:nvSpPr>
          <xdr:cNvPr id="14" name="Rounded Rectangle 13">
            <a:hlinkClick xmlns:r="http://schemas.openxmlformats.org/officeDocument/2006/relationships" r:id="rId1"/>
          </xdr:cNvPr>
          <xdr:cNvSpPr>
            <a:spLocks/>
          </xdr:cNvSpPr>
        </xdr:nvSpPr>
        <xdr:spPr>
          <a:xfrm>
            <a:off x="1735455"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Inputs</a:t>
            </a:r>
            <a:endParaRPr lang="hu-HU" sz="1100" b="1">
              <a:solidFill>
                <a:srgbClr val="3C444B"/>
              </a:solidFill>
              <a:latin typeface="+mn-lt"/>
              <a:cs typeface="Arial" pitchFamily="34" charset="0"/>
            </a:endParaRPr>
          </a:p>
        </xdr:txBody>
      </xdr:sp>
      <xdr:sp macro="[0]!BaseCase" textlink="">
        <xdr:nvSpPr>
          <xdr:cNvPr id="15" name="Rounded Rectangle 14"/>
          <xdr:cNvSpPr>
            <a:spLocks/>
          </xdr:cNvSpPr>
        </xdr:nvSpPr>
        <xdr:spPr>
          <a:xfrm>
            <a:off x="5844540" y="609600"/>
            <a:ext cx="1224000" cy="324000"/>
          </a:xfrm>
          <a:prstGeom prst="roundRect">
            <a:avLst>
              <a:gd name="adj" fmla="val 12821"/>
            </a:avLst>
          </a:prstGeom>
          <a:solidFill>
            <a:srgbClr val="D1D3D2"/>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lang="en-US" sz="1100" b="1">
                <a:solidFill>
                  <a:srgbClr val="3C444B"/>
                </a:solidFill>
                <a:latin typeface="+mn-lt"/>
                <a:ea typeface="+mn-ea"/>
                <a:cs typeface="+mn-cs"/>
              </a:rPr>
              <a:t>Reset to defaults</a:t>
            </a:r>
            <a:endParaRPr lang="hu-HU" sz="1100" b="1">
              <a:solidFill>
                <a:srgbClr val="3C444B"/>
              </a:solidFill>
              <a:latin typeface="+mn-lt"/>
              <a:ea typeface="+mn-ea"/>
              <a:cs typeface="+mn-cs"/>
            </a:endParaRPr>
          </a:p>
        </xdr:txBody>
      </xdr:sp>
      <xdr:sp macro="" textlink="">
        <xdr:nvSpPr>
          <xdr:cNvPr id="16" name="Rounded Rectangle 15">
            <a:hlinkClick xmlns:r="http://schemas.openxmlformats.org/officeDocument/2006/relationships" r:id="rId2" tooltip="Home"/>
          </xdr:cNvPr>
          <xdr:cNvSpPr>
            <a:spLocks/>
          </xdr:cNvSpPr>
        </xdr:nvSpPr>
        <xdr:spPr>
          <a:xfrm>
            <a:off x="365760"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Instructions</a:t>
            </a:r>
            <a:endParaRPr lang="hu-HU" sz="1100" b="1">
              <a:solidFill>
                <a:srgbClr val="3C444B"/>
              </a:solidFill>
              <a:latin typeface="+mn-lt"/>
              <a:cs typeface="Arial" pitchFamily="34" charset="0"/>
            </a:endParaRPr>
          </a:p>
        </xdr:txBody>
      </xdr:sp>
      <xdr:sp macro="" textlink="">
        <xdr:nvSpPr>
          <xdr:cNvPr id="17" name="Rounded Rectangle 16">
            <a:hlinkClick xmlns:r="http://schemas.openxmlformats.org/officeDocument/2006/relationships" r:id="rId3" tooltip="Summary"/>
          </xdr:cNvPr>
          <xdr:cNvSpPr>
            <a:spLocks/>
          </xdr:cNvSpPr>
        </xdr:nvSpPr>
        <xdr:spPr>
          <a:xfrm>
            <a:off x="4474845"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Data sources</a:t>
            </a:r>
            <a:endParaRPr lang="hu-HU" sz="1100" b="1">
              <a:solidFill>
                <a:srgbClr val="3C444B"/>
              </a:solidFill>
              <a:latin typeface="+mn-lt"/>
              <a:cs typeface="Arial" pitchFamily="34" charset="0"/>
            </a:endParaRPr>
          </a:p>
        </xdr:txBody>
      </xdr:sp>
      <xdr:sp macro="" textlink="">
        <xdr:nvSpPr>
          <xdr:cNvPr id="18" name="Rounded Rectangle 17">
            <a:hlinkClick xmlns:r="http://schemas.openxmlformats.org/officeDocument/2006/relationships" r:id="rId4" tooltip="Exercise"/>
          </xdr:cNvPr>
          <xdr:cNvSpPr/>
        </xdr:nvSpPr>
        <xdr:spPr>
          <a:xfrm>
            <a:off x="1735455"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1100" b="1" i="0" u="none" strike="noStrike">
                <a:solidFill>
                  <a:srgbClr val="3C444B"/>
                </a:solidFill>
                <a:latin typeface="+mn-lt"/>
                <a:ea typeface="+mn-ea"/>
                <a:cs typeface="+mn-cs"/>
              </a:rPr>
              <a:t>Physical activity</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19" name="Rounded Rectangle 18">
            <a:hlinkClick xmlns:r="http://schemas.openxmlformats.org/officeDocument/2006/relationships" r:id="rId5" tooltip="smoking cessation"/>
          </xdr:cNvPr>
          <xdr:cNvSpPr/>
        </xdr:nvSpPr>
        <xdr:spPr>
          <a:xfrm>
            <a:off x="365760" y="1011613"/>
            <a:ext cx="1224000" cy="324000"/>
          </a:xfrm>
          <a:prstGeom prst="roundRect">
            <a:avLst>
              <a:gd name="adj" fmla="val 12000"/>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Smoking cessation</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20" name="Rounded Rectangle 19">
            <a:hlinkClick xmlns:r="http://schemas.openxmlformats.org/officeDocument/2006/relationships" r:id="rId6" tooltip="Mental health"/>
          </xdr:cNvPr>
          <xdr:cNvSpPr/>
        </xdr:nvSpPr>
        <xdr:spPr>
          <a:xfrm>
            <a:off x="4474845"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Mental wellbeing</a:t>
            </a:r>
            <a:endParaRPr lang="hu-HU" sz="1100" b="1">
              <a:solidFill>
                <a:srgbClr val="3C444B"/>
              </a:solidFill>
              <a:latin typeface="Arial" pitchFamily="34" charset="0"/>
              <a:cs typeface="Arial" pitchFamily="34" charset="0"/>
            </a:endParaRPr>
          </a:p>
        </xdr:txBody>
      </xdr:sp>
      <xdr:sp macro="" textlink="">
        <xdr:nvSpPr>
          <xdr:cNvPr id="21" name="Rounded Rectangle 20">
            <a:hlinkClick xmlns:r="http://schemas.openxmlformats.org/officeDocument/2006/relationships" r:id="rId7" tooltip="Obesity"/>
          </xdr:cNvPr>
          <xdr:cNvSpPr/>
        </xdr:nvSpPr>
        <xdr:spPr>
          <a:xfrm>
            <a:off x="5844540"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Obesity</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22" name="Rounded Rectangle 21">
            <a:hlinkClick xmlns:r="http://schemas.openxmlformats.org/officeDocument/2006/relationships" r:id="rId8" tooltip="Exercise"/>
          </xdr:cNvPr>
          <xdr:cNvSpPr/>
        </xdr:nvSpPr>
        <xdr:spPr>
          <a:xfrm>
            <a:off x="3105150"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1100" b="1" i="0" u="none" strike="noStrike">
                <a:solidFill>
                  <a:srgbClr val="3C444B"/>
                </a:solidFill>
                <a:latin typeface="+mn-lt"/>
                <a:ea typeface="+mn-ea"/>
                <a:cs typeface="+mn-cs"/>
              </a:rPr>
              <a:t>Long-term sickness</a:t>
            </a:r>
            <a:endParaRPr lang="hu-HU" sz="1100" b="1">
              <a:solidFill>
                <a:srgbClr val="3C444B"/>
              </a:solidFill>
              <a:latin typeface="+mn-lt"/>
              <a:cs typeface="Arial" pitchFamily="34" charset="0"/>
            </a:endParaRPr>
          </a:p>
        </xdr:txBody>
      </xdr:sp>
      <xdr:sp macro="" textlink="">
        <xdr:nvSpPr>
          <xdr:cNvPr id="23" name="Rounded Rectangle 22">
            <a:hlinkClick xmlns:r="http://schemas.openxmlformats.org/officeDocument/2006/relationships" r:id="rId9" tooltip="Summary"/>
          </xdr:cNvPr>
          <xdr:cNvSpPr>
            <a:spLocks/>
          </xdr:cNvSpPr>
        </xdr:nvSpPr>
        <xdr:spPr>
          <a:xfrm>
            <a:off x="3105150"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D1D3D2"/>
                </a:solidFill>
                <a:latin typeface="+mn-lt"/>
                <a:cs typeface="Arial" pitchFamily="34" charset="0"/>
              </a:rPr>
              <a:t>Summary</a:t>
            </a:r>
            <a:endParaRPr lang="hu-HU" sz="1100" b="1">
              <a:solidFill>
                <a:srgbClr val="D1D3D2"/>
              </a:solidFill>
              <a:latin typeface="+mn-lt"/>
              <a:cs typeface="Arial" pitchFamily="34" charset="0"/>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3</xdr:row>
      <xdr:rowOff>0</xdr:rowOff>
    </xdr:from>
    <xdr:to>
      <xdr:col>5</xdr:col>
      <xdr:colOff>766800</xdr:colOff>
      <xdr:row>6</xdr:row>
      <xdr:rowOff>177373</xdr:rowOff>
    </xdr:to>
    <xdr:grpSp>
      <xdr:nvGrpSpPr>
        <xdr:cNvPr id="13" name="Group 12"/>
        <xdr:cNvGrpSpPr/>
      </xdr:nvGrpSpPr>
      <xdr:grpSpPr>
        <a:xfrm>
          <a:off x="352425" y="628650"/>
          <a:ext cx="7300950" cy="748873"/>
          <a:chOff x="365760" y="609600"/>
          <a:chExt cx="6702780" cy="726013"/>
        </a:xfrm>
      </xdr:grpSpPr>
      <xdr:sp macro="" textlink="">
        <xdr:nvSpPr>
          <xdr:cNvPr id="14" name="Rounded Rectangle 13">
            <a:hlinkClick xmlns:r="http://schemas.openxmlformats.org/officeDocument/2006/relationships" r:id="rId1"/>
          </xdr:cNvPr>
          <xdr:cNvSpPr>
            <a:spLocks/>
          </xdr:cNvSpPr>
        </xdr:nvSpPr>
        <xdr:spPr>
          <a:xfrm>
            <a:off x="1735455"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Inputs</a:t>
            </a:r>
            <a:endParaRPr lang="hu-HU" sz="1100" b="1">
              <a:solidFill>
                <a:srgbClr val="3C444B"/>
              </a:solidFill>
              <a:latin typeface="+mn-lt"/>
              <a:cs typeface="Arial" pitchFamily="34" charset="0"/>
            </a:endParaRPr>
          </a:p>
        </xdr:txBody>
      </xdr:sp>
      <xdr:sp macro="[0]!BaseCase" textlink="">
        <xdr:nvSpPr>
          <xdr:cNvPr id="15" name="Rounded Rectangle 14"/>
          <xdr:cNvSpPr>
            <a:spLocks/>
          </xdr:cNvSpPr>
        </xdr:nvSpPr>
        <xdr:spPr>
          <a:xfrm>
            <a:off x="5844540" y="609600"/>
            <a:ext cx="1224000" cy="324000"/>
          </a:xfrm>
          <a:prstGeom prst="roundRect">
            <a:avLst>
              <a:gd name="adj" fmla="val 12821"/>
            </a:avLst>
          </a:prstGeom>
          <a:solidFill>
            <a:srgbClr val="D1D3D2"/>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lang="en-US" sz="1100" b="1">
                <a:solidFill>
                  <a:srgbClr val="3C444B"/>
                </a:solidFill>
                <a:latin typeface="+mn-lt"/>
                <a:ea typeface="+mn-ea"/>
                <a:cs typeface="+mn-cs"/>
              </a:rPr>
              <a:t>Reset to defaults</a:t>
            </a:r>
            <a:endParaRPr lang="hu-HU" sz="1100" b="1">
              <a:solidFill>
                <a:srgbClr val="3C444B"/>
              </a:solidFill>
              <a:latin typeface="+mn-lt"/>
              <a:ea typeface="+mn-ea"/>
              <a:cs typeface="+mn-cs"/>
            </a:endParaRPr>
          </a:p>
        </xdr:txBody>
      </xdr:sp>
      <xdr:sp macro="" textlink="">
        <xdr:nvSpPr>
          <xdr:cNvPr id="16" name="Rounded Rectangle 15">
            <a:hlinkClick xmlns:r="http://schemas.openxmlformats.org/officeDocument/2006/relationships" r:id="rId2" tooltip="Home"/>
          </xdr:cNvPr>
          <xdr:cNvSpPr>
            <a:spLocks/>
          </xdr:cNvSpPr>
        </xdr:nvSpPr>
        <xdr:spPr>
          <a:xfrm>
            <a:off x="365760"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Instructions</a:t>
            </a:r>
            <a:endParaRPr lang="hu-HU" sz="1100" b="1">
              <a:solidFill>
                <a:srgbClr val="3C444B"/>
              </a:solidFill>
              <a:latin typeface="+mn-lt"/>
              <a:cs typeface="Arial" pitchFamily="34" charset="0"/>
            </a:endParaRPr>
          </a:p>
        </xdr:txBody>
      </xdr:sp>
      <xdr:sp macro="" textlink="">
        <xdr:nvSpPr>
          <xdr:cNvPr id="17" name="Rounded Rectangle 16">
            <a:hlinkClick xmlns:r="http://schemas.openxmlformats.org/officeDocument/2006/relationships" r:id="rId3" tooltip="Summary"/>
          </xdr:cNvPr>
          <xdr:cNvSpPr>
            <a:spLocks/>
          </xdr:cNvSpPr>
        </xdr:nvSpPr>
        <xdr:spPr>
          <a:xfrm>
            <a:off x="4474845"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D1D3D2"/>
                </a:solidFill>
                <a:latin typeface="+mn-lt"/>
                <a:cs typeface="Arial" pitchFamily="34" charset="0"/>
              </a:rPr>
              <a:t>Data sources</a:t>
            </a:r>
            <a:endParaRPr lang="hu-HU" sz="1100" b="1">
              <a:solidFill>
                <a:srgbClr val="D1D3D2"/>
              </a:solidFill>
              <a:latin typeface="+mn-lt"/>
              <a:cs typeface="Arial" pitchFamily="34" charset="0"/>
            </a:endParaRPr>
          </a:p>
        </xdr:txBody>
      </xdr:sp>
      <xdr:sp macro="" textlink="">
        <xdr:nvSpPr>
          <xdr:cNvPr id="18" name="Rounded Rectangle 17">
            <a:hlinkClick xmlns:r="http://schemas.openxmlformats.org/officeDocument/2006/relationships" r:id="rId4" tooltip="Exercise"/>
          </xdr:cNvPr>
          <xdr:cNvSpPr/>
        </xdr:nvSpPr>
        <xdr:spPr>
          <a:xfrm>
            <a:off x="1735455"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1100" b="1" i="0" u="none" strike="noStrike">
                <a:solidFill>
                  <a:srgbClr val="3C444B"/>
                </a:solidFill>
                <a:latin typeface="+mn-lt"/>
                <a:ea typeface="+mn-ea"/>
                <a:cs typeface="+mn-cs"/>
              </a:rPr>
              <a:t>Physical activity</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19" name="Rounded Rectangle 18">
            <a:hlinkClick xmlns:r="http://schemas.openxmlformats.org/officeDocument/2006/relationships" r:id="rId5" tooltip="smoking cessation"/>
          </xdr:cNvPr>
          <xdr:cNvSpPr/>
        </xdr:nvSpPr>
        <xdr:spPr>
          <a:xfrm>
            <a:off x="365760" y="1011613"/>
            <a:ext cx="1224000" cy="324000"/>
          </a:xfrm>
          <a:prstGeom prst="roundRect">
            <a:avLst>
              <a:gd name="adj" fmla="val 12000"/>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Smoking cessation</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20" name="Rounded Rectangle 19">
            <a:hlinkClick xmlns:r="http://schemas.openxmlformats.org/officeDocument/2006/relationships" r:id="rId6" tooltip="Mental health"/>
          </xdr:cNvPr>
          <xdr:cNvSpPr/>
        </xdr:nvSpPr>
        <xdr:spPr>
          <a:xfrm>
            <a:off x="4474845"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Mental wellbeing</a:t>
            </a:r>
            <a:endParaRPr lang="hu-HU" sz="1100" b="1">
              <a:solidFill>
                <a:srgbClr val="3C444B"/>
              </a:solidFill>
              <a:latin typeface="Arial" pitchFamily="34" charset="0"/>
              <a:cs typeface="Arial" pitchFamily="34" charset="0"/>
            </a:endParaRPr>
          </a:p>
        </xdr:txBody>
      </xdr:sp>
      <xdr:sp macro="" textlink="">
        <xdr:nvSpPr>
          <xdr:cNvPr id="21" name="Rounded Rectangle 20">
            <a:hlinkClick xmlns:r="http://schemas.openxmlformats.org/officeDocument/2006/relationships" r:id="rId7" tooltip="Obesity"/>
          </xdr:cNvPr>
          <xdr:cNvSpPr/>
        </xdr:nvSpPr>
        <xdr:spPr>
          <a:xfrm>
            <a:off x="5844540"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100" b="1" i="0" u="none" strike="noStrike">
                <a:solidFill>
                  <a:srgbClr val="3C444B"/>
                </a:solidFill>
                <a:latin typeface="+mn-lt"/>
                <a:ea typeface="+mn-ea"/>
                <a:cs typeface="+mn-cs"/>
              </a:rPr>
              <a:t>Obesity</a:t>
            </a:r>
            <a:r>
              <a:rPr lang="en-GB" sz="1100">
                <a:solidFill>
                  <a:srgbClr val="3C444B"/>
                </a:solidFill>
              </a:rPr>
              <a:t> </a:t>
            </a:r>
            <a:endParaRPr lang="hu-HU" sz="1100" b="1">
              <a:solidFill>
                <a:srgbClr val="3C444B"/>
              </a:solidFill>
              <a:latin typeface="+mn-lt"/>
              <a:cs typeface="Arial" pitchFamily="34" charset="0"/>
            </a:endParaRPr>
          </a:p>
        </xdr:txBody>
      </xdr:sp>
      <xdr:sp macro="" textlink="">
        <xdr:nvSpPr>
          <xdr:cNvPr id="22" name="Rounded Rectangle 21">
            <a:hlinkClick xmlns:r="http://schemas.openxmlformats.org/officeDocument/2006/relationships" r:id="rId8" tooltip="Exercise"/>
          </xdr:cNvPr>
          <xdr:cNvSpPr/>
        </xdr:nvSpPr>
        <xdr:spPr>
          <a:xfrm>
            <a:off x="3105150" y="1011613"/>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1100" b="1" i="0" u="none" strike="noStrike">
                <a:solidFill>
                  <a:srgbClr val="3C444B"/>
                </a:solidFill>
                <a:latin typeface="+mn-lt"/>
                <a:ea typeface="+mn-ea"/>
                <a:cs typeface="+mn-cs"/>
              </a:rPr>
              <a:t>Long-term sickness</a:t>
            </a:r>
            <a:endParaRPr lang="hu-HU" sz="1100" b="1">
              <a:solidFill>
                <a:srgbClr val="3C444B"/>
              </a:solidFill>
              <a:latin typeface="+mn-lt"/>
              <a:cs typeface="Arial" pitchFamily="34" charset="0"/>
            </a:endParaRPr>
          </a:p>
        </xdr:txBody>
      </xdr:sp>
      <xdr:sp macro="" textlink="">
        <xdr:nvSpPr>
          <xdr:cNvPr id="23" name="Rounded Rectangle 22">
            <a:hlinkClick xmlns:r="http://schemas.openxmlformats.org/officeDocument/2006/relationships" r:id="rId9" tooltip="Summary"/>
          </xdr:cNvPr>
          <xdr:cNvSpPr>
            <a:spLocks/>
          </xdr:cNvSpPr>
        </xdr:nvSpPr>
        <xdr:spPr>
          <a:xfrm>
            <a:off x="3105150" y="609600"/>
            <a:ext cx="1224000" cy="324000"/>
          </a:xfrm>
          <a:prstGeom prst="roundRect">
            <a:avLst>
              <a:gd name="adj" fmla="val 12821"/>
            </a:avLst>
          </a:prstGeom>
          <a:solidFill>
            <a:schemeClr val="bg1"/>
          </a:solidFill>
          <a:ln>
            <a:solidFill>
              <a:srgbClr val="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3C444B"/>
                </a:solidFill>
                <a:latin typeface="+mn-lt"/>
                <a:cs typeface="Arial" pitchFamily="34" charset="0"/>
              </a:rPr>
              <a:t>Summary</a:t>
            </a:r>
            <a:endParaRPr lang="hu-HU" sz="1100" b="1">
              <a:solidFill>
                <a:srgbClr val="3C444B"/>
              </a:solidFill>
              <a:latin typeface="+mn-lt"/>
              <a:cs typeface="Arial" pitchFamily="34" charset="0"/>
            </a:endParaRPr>
          </a:p>
        </xdr:txBody>
      </xdr:sp>
    </xdr:grpSp>
    <xdr:clientData/>
  </xdr:twoCellAnchor>
</xdr:wsDr>
</file>

<file path=xl/theme/theme1.xml><?xml version="1.0" encoding="utf-8"?>
<a:theme xmlns:a="http://schemas.openxmlformats.org/drawingml/2006/main" name="Composite">
  <a:themeElements>
    <a:clrScheme name="RCP">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Composite">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omposite">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guidance.nice.org.uk/PH13" TargetMode="External"/><Relationship Id="rId7" Type="http://schemas.openxmlformats.org/officeDocument/2006/relationships/printerSettings" Target="../printerSettings/printerSettings1.bin"/><Relationship Id="rId2" Type="http://schemas.openxmlformats.org/officeDocument/2006/relationships/hyperlink" Target="http://guidance.nice.org.uk/PH5" TargetMode="External"/><Relationship Id="rId1" Type="http://schemas.openxmlformats.org/officeDocument/2006/relationships/hyperlink" Target="http://guidance.nice.org.uk/CG43" TargetMode="External"/><Relationship Id="rId6" Type="http://schemas.openxmlformats.org/officeDocument/2006/relationships/hyperlink" Target="http://guidance.nice.org.uk/CG43" TargetMode="External"/><Relationship Id="rId5" Type="http://schemas.openxmlformats.org/officeDocument/2006/relationships/hyperlink" Target="http://guidance.nice.org.uk/PH19" TargetMode="External"/><Relationship Id="rId4" Type="http://schemas.openxmlformats.org/officeDocument/2006/relationships/hyperlink" Target="http://guidance.nice.org.uk/PH1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www.hscic.gov.uk/catalogue/PUB10657/Mont-hchs-work-stat-eng-jan-2013-pdf.pdf" TargetMode="External"/><Relationship Id="rId13" Type="http://schemas.openxmlformats.org/officeDocument/2006/relationships/hyperlink" Target="http://journals.lww.com/joem/toc/2010/10000" TargetMode="External"/><Relationship Id="rId18" Type="http://schemas.openxmlformats.org/officeDocument/2006/relationships/hyperlink" Target="https://www.gov.uk/government/publications/work-health-and-wellbeing-building-the-case-for-wellness" TargetMode="External"/><Relationship Id="rId3" Type="http://schemas.openxmlformats.org/officeDocument/2006/relationships/hyperlink" Target="http://www.nice.org.uk/guidance/index.jsp?action=download&amp;o=42386" TargetMode="External"/><Relationship Id="rId21" Type="http://schemas.openxmlformats.org/officeDocument/2006/relationships/printerSettings" Target="../printerSettings/printerSettings10.bin"/><Relationship Id="rId7" Type="http://schemas.openxmlformats.org/officeDocument/2006/relationships/hyperlink" Target="http://www.pssru.ac.uk/project-pages/unit-costs/2012/index.php" TargetMode="External"/><Relationship Id="rId12" Type="http://schemas.openxmlformats.org/officeDocument/2006/relationships/hyperlink" Target="https://www.gov.uk/government/publications/working-for-a-healthier-tomorrow-work-and-health-in-britain" TargetMode="External"/><Relationship Id="rId17" Type="http://schemas.openxmlformats.org/officeDocument/2006/relationships/hyperlink" Target="http://www.nice.org.uk/PH13" TargetMode="External"/><Relationship Id="rId2" Type="http://schemas.openxmlformats.org/officeDocument/2006/relationships/hyperlink" Target="http://www.nice.org.uk/PH19/" TargetMode="External"/><Relationship Id="rId16" Type="http://schemas.openxmlformats.org/officeDocument/2006/relationships/hyperlink" Target="http://guidance.nice.org.uk/PH5/BusinessCase" TargetMode="External"/><Relationship Id="rId20" Type="http://schemas.openxmlformats.org/officeDocument/2006/relationships/hyperlink" Target="http://www.centreformentalhealth.org.uk/publications/MH_at_work.aspx?ID=575" TargetMode="External"/><Relationship Id="rId1" Type="http://schemas.openxmlformats.org/officeDocument/2006/relationships/hyperlink" Target="http://www.cipd.co.uk/hr-resources/survey-reports/absence-management-2013.aspx" TargetMode="External"/><Relationship Id="rId6" Type="http://schemas.openxmlformats.org/officeDocument/2006/relationships/hyperlink" Target="http://www.hta.ac.uk/fullmono/mon1502.pdf" TargetMode="External"/><Relationship Id="rId11" Type="http://schemas.openxmlformats.org/officeDocument/2006/relationships/hyperlink" Target="http://onlinelibrary.wiley.com/doi/10.1111/j.1742-1241.2010.02349.x/abstract" TargetMode="External"/><Relationship Id="rId5" Type="http://schemas.openxmlformats.org/officeDocument/2006/relationships/hyperlink" Target="http://www.hscic.gov.uk/catalogue/PUB11194/sick-abse-rate-nhs-jan-mar-2013-rep.pdf" TargetMode="External"/><Relationship Id="rId15" Type="http://schemas.openxmlformats.org/officeDocument/2006/relationships/hyperlink" Target="http://www.ncbi.nlm.nih.gov/pmc/articles/PMC2062493/" TargetMode="External"/><Relationship Id="rId10" Type="http://schemas.openxmlformats.org/officeDocument/2006/relationships/hyperlink" Target="http://www.cipd.co.uk/hr-resources/survey-reports/resourcing-talent-planning-2013.aspx" TargetMode="External"/><Relationship Id="rId19" Type="http://schemas.openxmlformats.org/officeDocument/2006/relationships/hyperlink" Target="http://oem.bmj.com/content/68/2/134.abstract" TargetMode="External"/><Relationship Id="rId4" Type="http://schemas.openxmlformats.org/officeDocument/2006/relationships/hyperlink" Target="http://www.ambition24hours.co.uk/index.php?option=com_content&amp;task=view&amp;id=52&amp;Itemid=27" TargetMode="External"/><Relationship Id="rId9" Type="http://schemas.openxmlformats.org/officeDocument/2006/relationships/hyperlink" Target="http://www.hscic.gov.uk/catalogue/PUB11612/nhs-staf-earn-est-to-Jun-2013.pdf.pdf" TargetMode="External"/><Relationship Id="rId14" Type="http://schemas.openxmlformats.org/officeDocument/2006/relationships/hyperlink" Target="http://www.hta.ac.uk/fullmono/mon1502.pdf" TargetMode="External"/><Relationship Id="rId2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5:E22"/>
  <sheetViews>
    <sheetView showGridLines="0" showRowColHeaders="0" tabSelected="1" zoomScaleNormal="100" workbookViewId="0">
      <selection activeCell="B31" sqref="B31"/>
    </sheetView>
  </sheetViews>
  <sheetFormatPr defaultColWidth="10.42578125" defaultRowHeight="15" x14ac:dyDescent="0.25"/>
  <cols>
    <col min="1" max="1" width="4.42578125" style="141" customWidth="1"/>
    <col min="2" max="2" width="108.5703125" style="141" customWidth="1"/>
    <col min="3" max="4" width="10.42578125" style="141"/>
    <col min="5" max="5" width="84.28515625" style="141" customWidth="1"/>
    <col min="6" max="16384" width="10.42578125" style="141"/>
  </cols>
  <sheetData>
    <row r="5" spans="1:5" x14ac:dyDescent="0.25">
      <c r="C5" s="66"/>
    </row>
    <row r="7" spans="1:5" ht="26.25" x14ac:dyDescent="0.4">
      <c r="A7" s="181" t="s">
        <v>72</v>
      </c>
      <c r="B7" s="181"/>
      <c r="C7" s="158"/>
      <c r="D7" s="158"/>
      <c r="E7" s="158"/>
    </row>
    <row r="8" spans="1:5" ht="21" x14ac:dyDescent="0.35">
      <c r="A8" s="182" t="s">
        <v>73</v>
      </c>
      <c r="B8" s="182"/>
      <c r="C8" s="158"/>
      <c r="D8" s="158"/>
      <c r="E8" s="158"/>
    </row>
    <row r="9" spans="1:5" ht="15.75" x14ac:dyDescent="0.25">
      <c r="A9" s="183" t="s">
        <v>180</v>
      </c>
      <c r="B9" s="183"/>
      <c r="C9" s="158"/>
      <c r="D9" s="158"/>
      <c r="E9" s="158"/>
    </row>
    <row r="10" spans="1:5" ht="18.75" x14ac:dyDescent="0.3">
      <c r="A10" s="179"/>
      <c r="B10" s="179"/>
      <c r="C10" s="158"/>
      <c r="D10" s="158"/>
      <c r="E10" s="158"/>
    </row>
    <row r="11" spans="1:5" ht="18.75" x14ac:dyDescent="0.3">
      <c r="A11" s="179"/>
      <c r="B11" s="179"/>
      <c r="C11" s="158"/>
      <c r="D11" s="158"/>
      <c r="E11" s="158"/>
    </row>
    <row r="12" spans="1:5" x14ac:dyDescent="0.25">
      <c r="A12" s="158"/>
      <c r="B12" s="158"/>
      <c r="C12" s="158"/>
      <c r="D12" s="158"/>
      <c r="E12" s="158"/>
    </row>
    <row r="13" spans="1:5" x14ac:dyDescent="0.25">
      <c r="A13" s="158"/>
      <c r="B13" s="158"/>
      <c r="C13" s="158"/>
      <c r="D13" s="158"/>
      <c r="E13" s="158"/>
    </row>
    <row r="15" spans="1:5" s="177" customFormat="1" ht="54" customHeight="1" x14ac:dyDescent="0.25">
      <c r="A15" s="141"/>
      <c r="B15" s="178" t="s">
        <v>210</v>
      </c>
      <c r="C15" s="178"/>
      <c r="D15" s="178"/>
    </row>
    <row r="16" spans="1:5" s="177" customFormat="1" x14ac:dyDescent="0.25">
      <c r="B16" s="184" t="s">
        <v>204</v>
      </c>
      <c r="C16" s="184"/>
      <c r="D16" s="184"/>
    </row>
    <row r="17" spans="1:5" s="177" customFormat="1" x14ac:dyDescent="0.25">
      <c r="B17" s="184" t="s">
        <v>205</v>
      </c>
      <c r="C17" s="184"/>
      <c r="D17" s="184"/>
    </row>
    <row r="18" spans="1:5" s="177" customFormat="1" x14ac:dyDescent="0.25">
      <c r="B18" s="184" t="s">
        <v>206</v>
      </c>
      <c r="C18" s="184"/>
      <c r="D18" s="184"/>
    </row>
    <row r="19" spans="1:5" s="177" customFormat="1" x14ac:dyDescent="0.25">
      <c r="B19" s="184" t="s">
        <v>207</v>
      </c>
      <c r="C19" s="184"/>
      <c r="D19" s="184"/>
    </row>
    <row r="20" spans="1:5" ht="29.25" customHeight="1" x14ac:dyDescent="0.25">
      <c r="A20" s="177"/>
      <c r="B20" s="184" t="s">
        <v>208</v>
      </c>
      <c r="C20" s="184"/>
      <c r="D20" s="184"/>
    </row>
    <row r="21" spans="1:5" ht="71.25" customHeight="1" x14ac:dyDescent="0.25">
      <c r="B21" s="176" t="s">
        <v>182</v>
      </c>
      <c r="C21" s="176"/>
      <c r="D21" s="176"/>
    </row>
    <row r="22" spans="1:5" x14ac:dyDescent="0.25">
      <c r="A22" s="158"/>
      <c r="B22" s="158"/>
      <c r="C22" s="158"/>
      <c r="D22" s="158"/>
      <c r="E22" s="158"/>
    </row>
  </sheetData>
  <sheetProtection sheet="1" objects="1" scenarios="1" selectLockedCells="1"/>
  <dataConsolidate/>
  <mergeCells count="8">
    <mergeCell ref="A7:B7"/>
    <mergeCell ref="A8:B8"/>
    <mergeCell ref="A9:B9"/>
    <mergeCell ref="B20:D20"/>
    <mergeCell ref="B16:D16"/>
    <mergeCell ref="B17:D17"/>
    <mergeCell ref="B18:D18"/>
    <mergeCell ref="B19:D19"/>
  </mergeCells>
  <hyperlinks>
    <hyperlink ref="B20" r:id="rId1" display="Obesity: Guidance on the prevention, identification, assessment and management of overweight and obesity in adults and children (CG43)"/>
    <hyperlink ref="B16" r:id="rId2" display="Workplace interventions to promote smoking cessation (PH5)"/>
    <hyperlink ref="B17" r:id="rId3" display="Promoting physical activity in the workplace (PH13)"/>
    <hyperlink ref="B18" r:id="rId4" display="Managing long-term sickness and incapacity for work (PH19)"/>
    <hyperlink ref="B19" r:id="rId5" display="Promoting mental wellbeing at work (PH22)"/>
    <hyperlink ref="B20:D20" r:id="rId6" display="Obesity: Guidance on the prevention, identification, assessment and management of overweight and obesity (CG43)"/>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19"/>
  <sheetViews>
    <sheetView showGridLines="0" showRowColHeaders="0" workbookViewId="0">
      <pane ySplit="8" topLeftCell="A9" activePane="bottomLeft" state="frozen"/>
      <selection pane="bottomLeft" sqref="A1:F1"/>
    </sheetView>
  </sheetViews>
  <sheetFormatPr defaultColWidth="8.85546875" defaultRowHeight="15" x14ac:dyDescent="0.25"/>
  <cols>
    <col min="1" max="1" width="5.28515625" style="141" customWidth="1"/>
    <col min="2" max="2" width="60.7109375" style="11" customWidth="1"/>
    <col min="3" max="3" width="2.85546875" style="141" customWidth="1"/>
    <col min="4" max="6" width="14.7109375" style="11" customWidth="1"/>
    <col min="7" max="7" width="120.7109375" style="141" customWidth="1"/>
    <col min="8" max="8" width="16.7109375" style="11" customWidth="1"/>
    <col min="9" max="9" width="8.85546875" style="141" hidden="1" customWidth="1"/>
    <col min="10" max="10" width="8.85546875" style="141" customWidth="1"/>
    <col min="11" max="12" width="9.140625" style="141" customWidth="1"/>
    <col min="13" max="16384" width="8.85546875" style="141"/>
  </cols>
  <sheetData>
    <row r="1" spans="1:8" s="157" customFormat="1" ht="15.75" x14ac:dyDescent="0.25">
      <c r="A1" s="185" t="s">
        <v>58</v>
      </c>
      <c r="B1" s="185"/>
      <c r="C1" s="185"/>
      <c r="D1" s="185"/>
      <c r="E1" s="185"/>
      <c r="F1" s="185"/>
      <c r="G1" s="159"/>
    </row>
    <row r="2" spans="1:8" s="157" customFormat="1" ht="18.75" x14ac:dyDescent="0.25">
      <c r="A2" s="186" t="s">
        <v>186</v>
      </c>
      <c r="B2" s="186"/>
      <c r="C2" s="186"/>
      <c r="D2" s="186"/>
      <c r="E2" s="186"/>
      <c r="F2" s="186"/>
      <c r="G2" s="159"/>
    </row>
    <row r="3" spans="1:8" s="157" customFormat="1" x14ac:dyDescent="0.25">
      <c r="A3" s="158"/>
      <c r="B3" s="158"/>
      <c r="C3" s="158"/>
      <c r="D3" s="158"/>
      <c r="E3" s="158"/>
      <c r="F3" s="158"/>
      <c r="G3" s="159"/>
    </row>
    <row r="4" spans="1:8" s="157" customFormat="1" x14ac:dyDescent="0.25">
      <c r="A4" s="158"/>
      <c r="B4" s="158"/>
      <c r="C4" s="158"/>
      <c r="D4" s="158"/>
      <c r="E4" s="158"/>
      <c r="F4" s="158"/>
      <c r="G4" s="159"/>
    </row>
    <row r="5" spans="1:8" s="157" customFormat="1" x14ac:dyDescent="0.25">
      <c r="A5" s="158"/>
      <c r="B5" s="158"/>
      <c r="C5" s="158"/>
      <c r="D5" s="158"/>
      <c r="E5" s="158"/>
      <c r="F5" s="158"/>
      <c r="G5" s="159"/>
    </row>
    <row r="6" spans="1:8" s="157" customFormat="1" x14ac:dyDescent="0.25">
      <c r="A6" s="158"/>
      <c r="B6" s="158"/>
      <c r="C6" s="158"/>
      <c r="D6" s="158"/>
      <c r="E6" s="158"/>
      <c r="F6" s="158"/>
      <c r="G6" s="159"/>
    </row>
    <row r="7" spans="1:8" s="157" customFormat="1" x14ac:dyDescent="0.25">
      <c r="A7" s="158"/>
      <c r="B7" s="158"/>
      <c r="C7" s="158"/>
      <c r="D7" s="158"/>
      <c r="E7" s="158"/>
      <c r="F7" s="158"/>
      <c r="G7" s="159"/>
    </row>
    <row r="8" spans="1:8" s="157" customFormat="1" x14ac:dyDescent="0.25">
      <c r="A8" s="158"/>
      <c r="B8" s="158"/>
      <c r="C8" s="158"/>
      <c r="D8" s="158"/>
      <c r="E8" s="158"/>
      <c r="F8" s="158"/>
      <c r="G8" s="159"/>
    </row>
    <row r="9" spans="1:8" x14ac:dyDescent="0.25">
      <c r="B9" s="176"/>
      <c r="D9" s="141"/>
      <c r="E9" s="141"/>
      <c r="F9" s="141"/>
      <c r="H9" s="141"/>
    </row>
    <row r="10" spans="1:8" s="161" customFormat="1" ht="24" customHeight="1" x14ac:dyDescent="0.25">
      <c r="A10" s="141"/>
      <c r="B10" s="187" t="s">
        <v>184</v>
      </c>
      <c r="C10" s="187"/>
      <c r="D10" s="187"/>
      <c r="E10" s="187"/>
      <c r="F10" s="187"/>
    </row>
    <row r="11" spans="1:8" ht="53.25" customHeight="1" x14ac:dyDescent="0.25">
      <c r="B11" s="187" t="s">
        <v>211</v>
      </c>
      <c r="C11" s="187"/>
      <c r="D11" s="187"/>
      <c r="E11" s="187"/>
      <c r="F11" s="187"/>
      <c r="H11" s="141"/>
    </row>
    <row r="12" spans="1:8" s="157" customFormat="1" ht="26.45" customHeight="1" x14ac:dyDescent="0.25">
      <c r="A12" s="141"/>
      <c r="B12" s="187" t="s">
        <v>203</v>
      </c>
      <c r="C12" s="187"/>
      <c r="D12" s="187"/>
      <c r="E12" s="187"/>
      <c r="F12" s="187"/>
    </row>
    <row r="13" spans="1:8" s="157" customFormat="1" ht="38.450000000000003" customHeight="1" x14ac:dyDescent="0.25">
      <c r="A13" s="141"/>
      <c r="B13" s="187" t="s">
        <v>212</v>
      </c>
      <c r="C13" s="187"/>
      <c r="D13" s="187"/>
      <c r="E13" s="187"/>
      <c r="F13" s="187"/>
    </row>
    <row r="14" spans="1:8" s="157" customFormat="1" ht="39" customHeight="1" x14ac:dyDescent="0.25">
      <c r="A14" s="141"/>
      <c r="B14" s="187" t="s">
        <v>213</v>
      </c>
      <c r="C14" s="187"/>
      <c r="D14" s="187"/>
      <c r="E14" s="187"/>
      <c r="F14" s="187"/>
    </row>
    <row r="15" spans="1:8" s="157" customFormat="1" ht="37.15" customHeight="1" x14ac:dyDescent="0.25">
      <c r="A15" s="141"/>
      <c r="B15" s="187" t="s">
        <v>185</v>
      </c>
      <c r="C15" s="187"/>
      <c r="D15" s="187"/>
      <c r="E15" s="187"/>
      <c r="F15" s="187"/>
    </row>
    <row r="16" spans="1:8" s="157" customFormat="1" ht="82.5" customHeight="1" x14ac:dyDescent="0.25">
      <c r="A16" s="141"/>
      <c r="B16" s="187" t="s">
        <v>214</v>
      </c>
      <c r="C16" s="187"/>
      <c r="D16" s="187"/>
      <c r="E16" s="187"/>
      <c r="F16" s="187"/>
    </row>
    <row r="17" spans="1:8" ht="40.5" customHeight="1" x14ac:dyDescent="0.25">
      <c r="B17" s="187" t="s">
        <v>183</v>
      </c>
      <c r="C17" s="187"/>
      <c r="D17" s="187"/>
      <c r="E17" s="187"/>
      <c r="F17" s="187"/>
      <c r="H17" s="141"/>
    </row>
    <row r="18" spans="1:8" ht="45" customHeight="1" x14ac:dyDescent="0.25">
      <c r="B18" s="187" t="s">
        <v>215</v>
      </c>
      <c r="C18" s="187"/>
      <c r="D18" s="187"/>
      <c r="E18" s="187"/>
      <c r="F18" s="187"/>
      <c r="H18" s="141"/>
    </row>
    <row r="19" spans="1:8" x14ac:dyDescent="0.25">
      <c r="A19" s="188"/>
      <c r="B19" s="188"/>
      <c r="C19" s="188"/>
      <c r="D19" s="188"/>
      <c r="E19" s="188"/>
      <c r="F19" s="188"/>
      <c r="G19" s="188"/>
    </row>
  </sheetData>
  <sheetProtection sheet="1" objects="1" scenarios="1" selectLockedCells="1"/>
  <mergeCells count="12">
    <mergeCell ref="A1:F1"/>
    <mergeCell ref="A2:F2"/>
    <mergeCell ref="B17:F17"/>
    <mergeCell ref="B18:F18"/>
    <mergeCell ref="A19:G19"/>
    <mergeCell ref="B10:F10"/>
    <mergeCell ref="B11:F11"/>
    <mergeCell ref="B12:F12"/>
    <mergeCell ref="B13:F13"/>
    <mergeCell ref="B14:F14"/>
    <mergeCell ref="B15:F15"/>
    <mergeCell ref="B16:F16"/>
  </mergeCells>
  <pageMargins left="0.7" right="0.7" top="0.75" bottom="0.75" header="0.3" footer="0.3"/>
  <pageSetup scale="8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27"/>
  <sheetViews>
    <sheetView showGridLines="0" showRowColHeaders="0" workbookViewId="0">
      <pane ySplit="8" topLeftCell="A9" activePane="bottomLeft" state="frozen"/>
      <selection pane="bottomLeft" activeCell="D11" sqref="D11"/>
    </sheetView>
  </sheetViews>
  <sheetFormatPr defaultRowHeight="15" x14ac:dyDescent="0.25"/>
  <cols>
    <col min="1" max="1" width="5.28515625" style="53" customWidth="1"/>
    <col min="2" max="2" width="60.7109375" style="11" customWidth="1"/>
    <col min="3" max="3" width="2.85546875" style="3" customWidth="1"/>
    <col min="4" max="6" width="14.7109375" style="11" customWidth="1"/>
    <col min="7" max="7" width="120.7109375" customWidth="1"/>
    <col min="8" max="8" width="16.7109375" style="11" customWidth="1"/>
    <col min="9" max="9" width="8.85546875" hidden="1" customWidth="1"/>
    <col min="10" max="10" width="8.85546875" customWidth="1"/>
    <col min="11" max="12" width="9.140625" customWidth="1"/>
  </cols>
  <sheetData>
    <row r="1" spans="1:7" s="4" customFormat="1" ht="15.75" x14ac:dyDescent="0.25">
      <c r="A1" s="185" t="s">
        <v>58</v>
      </c>
      <c r="B1" s="185"/>
      <c r="C1" s="185"/>
      <c r="D1" s="185"/>
      <c r="E1" s="185"/>
      <c r="F1" s="185"/>
      <c r="G1" s="159"/>
    </row>
    <row r="2" spans="1:7" s="4" customFormat="1" ht="18.75" x14ac:dyDescent="0.25">
      <c r="A2" s="186" t="s">
        <v>194</v>
      </c>
      <c r="B2" s="186"/>
      <c r="C2" s="186"/>
      <c r="D2" s="186"/>
      <c r="E2" s="186"/>
      <c r="F2" s="186"/>
      <c r="G2" s="159"/>
    </row>
    <row r="3" spans="1:7" s="157" customFormat="1" x14ac:dyDescent="0.25">
      <c r="A3" s="158"/>
      <c r="B3" s="158"/>
      <c r="C3" s="158"/>
      <c r="D3" s="158"/>
      <c r="E3" s="158"/>
      <c r="F3" s="158"/>
      <c r="G3" s="159"/>
    </row>
    <row r="4" spans="1:7" s="157" customFormat="1" x14ac:dyDescent="0.25">
      <c r="A4" s="158"/>
      <c r="B4" s="158"/>
      <c r="C4" s="158"/>
      <c r="D4" s="158"/>
      <c r="E4" s="158"/>
      <c r="F4" s="158"/>
      <c r="G4" s="159"/>
    </row>
    <row r="5" spans="1:7" s="157" customFormat="1" x14ac:dyDescent="0.25">
      <c r="A5" s="158"/>
      <c r="B5" s="158"/>
      <c r="C5" s="158"/>
      <c r="D5" s="158"/>
      <c r="E5" s="158"/>
      <c r="F5" s="158"/>
      <c r="G5" s="159"/>
    </row>
    <row r="6" spans="1:7" s="157" customFormat="1" x14ac:dyDescent="0.25">
      <c r="A6" s="158"/>
      <c r="B6" s="158"/>
      <c r="C6" s="158"/>
      <c r="D6" s="158"/>
      <c r="E6" s="158"/>
      <c r="F6" s="158"/>
      <c r="G6" s="159"/>
    </row>
    <row r="7" spans="1:7" s="157" customFormat="1" x14ac:dyDescent="0.25">
      <c r="A7" s="158"/>
      <c r="B7" s="158"/>
      <c r="C7" s="158"/>
      <c r="D7" s="158"/>
      <c r="E7" s="158"/>
      <c r="F7" s="158"/>
      <c r="G7" s="159"/>
    </row>
    <row r="8" spans="1:7" s="157" customFormat="1" x14ac:dyDescent="0.25">
      <c r="A8" s="158"/>
      <c r="B8" s="158"/>
      <c r="C8" s="158"/>
      <c r="D8" s="158"/>
      <c r="E8" s="158"/>
      <c r="F8" s="158"/>
      <c r="G8" s="159"/>
    </row>
    <row r="9" spans="1:7" s="161" customFormat="1" ht="15.75" x14ac:dyDescent="0.25">
      <c r="A9" s="205" t="s">
        <v>209</v>
      </c>
      <c r="B9" s="205"/>
      <c r="C9" s="205"/>
      <c r="D9" s="205"/>
      <c r="E9" s="205"/>
      <c r="F9" s="205"/>
      <c r="G9" s="205"/>
    </row>
    <row r="10" spans="1:7" s="53" customFormat="1" ht="15.75" thickBot="1" x14ac:dyDescent="0.3">
      <c r="E10" s="55"/>
    </row>
    <row r="11" spans="1:7" s="4" customFormat="1" ht="15.75" thickBot="1" x14ac:dyDescent="0.3">
      <c r="A11" s="57"/>
      <c r="B11" s="53" t="s">
        <v>1</v>
      </c>
      <c r="C11" s="14"/>
      <c r="D11" s="91">
        <v>5</v>
      </c>
      <c r="E11" s="76"/>
      <c r="F11" s="77"/>
    </row>
    <row r="12" spans="1:7" s="53" customFormat="1" ht="15.75" thickBot="1" x14ac:dyDescent="0.3">
      <c r="B12" s="53" t="s">
        <v>6</v>
      </c>
      <c r="C12" s="14"/>
      <c r="D12" s="92">
        <v>7</v>
      </c>
      <c r="E12" s="56"/>
      <c r="F12" s="55"/>
    </row>
    <row r="13" spans="1:7" s="65" customFormat="1" ht="15.75" thickBot="1" x14ac:dyDescent="0.3">
      <c r="B13" s="65" t="s">
        <v>96</v>
      </c>
      <c r="C13" s="14"/>
      <c r="D13" s="93">
        <v>242</v>
      </c>
      <c r="E13" s="56"/>
      <c r="F13" s="55"/>
    </row>
    <row r="14" spans="1:7" s="4" customFormat="1" ht="15.75" thickBot="1" x14ac:dyDescent="0.3">
      <c r="A14" s="57"/>
      <c r="B14" s="53" t="s">
        <v>2</v>
      </c>
      <c r="C14" s="14"/>
      <c r="D14" s="94">
        <v>4.24E-2</v>
      </c>
      <c r="E14" s="162">
        <v>1</v>
      </c>
      <c r="F14" s="77"/>
    </row>
    <row r="15" spans="1:7" s="53" customFormat="1" ht="15.75" thickBot="1" x14ac:dyDescent="0.3">
      <c r="B15" s="53" t="s">
        <v>20</v>
      </c>
      <c r="C15" s="12"/>
      <c r="D15" s="95">
        <v>7.8E-2</v>
      </c>
      <c r="E15" s="162">
        <v>2</v>
      </c>
      <c r="F15" s="55"/>
    </row>
    <row r="16" spans="1:7" s="53" customFormat="1" ht="15.75" thickBot="1" x14ac:dyDescent="0.3">
      <c r="B16" s="53" t="s">
        <v>105</v>
      </c>
      <c r="C16" s="12"/>
      <c r="D16" s="96">
        <v>6125</v>
      </c>
      <c r="E16" s="162">
        <v>3</v>
      </c>
      <c r="F16" s="55"/>
    </row>
    <row r="17" spans="1:9" s="53" customFormat="1" ht="15.75" thickBot="1" x14ac:dyDescent="0.3">
      <c r="B17" s="53" t="s">
        <v>104</v>
      </c>
      <c r="C17" s="14"/>
      <c r="D17" s="96">
        <v>122.07850000000001</v>
      </c>
      <c r="E17" s="162">
        <v>4</v>
      </c>
      <c r="F17" s="55"/>
    </row>
    <row r="18" spans="1:9" s="53" customFormat="1" x14ac:dyDescent="0.25"/>
    <row r="19" spans="1:9" s="161" customFormat="1" ht="15.75" x14ac:dyDescent="0.25">
      <c r="A19" s="189" t="s">
        <v>94</v>
      </c>
      <c r="B19" s="189"/>
      <c r="C19" s="189"/>
      <c r="D19" s="189"/>
      <c r="E19" s="189"/>
      <c r="F19" s="189"/>
      <c r="G19" s="160"/>
    </row>
    <row r="20" spans="1:9" x14ac:dyDescent="0.25">
      <c r="B20" s="53"/>
      <c r="C20" s="53"/>
      <c r="D20" s="53"/>
      <c r="E20" s="53"/>
      <c r="F20" s="53"/>
      <c r="G20" s="53"/>
      <c r="H20" s="53"/>
      <c r="I20" s="53"/>
    </row>
    <row r="21" spans="1:9" s="4" customFormat="1" ht="42" customHeight="1" x14ac:dyDescent="0.25">
      <c r="A21" s="106">
        <v>1</v>
      </c>
      <c r="B21" s="187" t="s">
        <v>216</v>
      </c>
      <c r="C21" s="187"/>
      <c r="D21" s="187"/>
      <c r="E21" s="187"/>
      <c r="F21" s="187"/>
    </row>
    <row r="22" spans="1:9" s="4" customFormat="1" ht="58.5" customHeight="1" x14ac:dyDescent="0.25">
      <c r="A22" s="106">
        <v>2</v>
      </c>
      <c r="B22" s="187" t="s">
        <v>217</v>
      </c>
      <c r="C22" s="187"/>
      <c r="D22" s="187"/>
      <c r="E22" s="187"/>
      <c r="F22" s="187"/>
    </row>
    <row r="23" spans="1:9" s="4" customFormat="1" ht="100.5" customHeight="1" x14ac:dyDescent="0.25">
      <c r="A23" s="106">
        <v>3</v>
      </c>
      <c r="B23" s="187" t="s">
        <v>218</v>
      </c>
      <c r="C23" s="187"/>
      <c r="D23" s="187"/>
      <c r="E23" s="187"/>
      <c r="F23" s="187"/>
    </row>
    <row r="24" spans="1:9" s="4" customFormat="1" x14ac:dyDescent="0.25">
      <c r="A24" s="106">
        <v>4</v>
      </c>
      <c r="B24" s="187" t="s">
        <v>91</v>
      </c>
      <c r="C24" s="187"/>
      <c r="D24" s="187"/>
      <c r="E24" s="187"/>
      <c r="F24" s="187"/>
    </row>
    <row r="25" spans="1:9" x14ac:dyDescent="0.25">
      <c r="B25" s="53"/>
      <c r="C25" s="53"/>
      <c r="D25" s="53"/>
      <c r="E25" s="53"/>
      <c r="F25" s="53"/>
      <c r="G25" s="53"/>
      <c r="H25" s="53"/>
      <c r="I25" s="53"/>
    </row>
    <row r="26" spans="1:9" s="161" customFormat="1" ht="15.75" x14ac:dyDescent="0.25">
      <c r="A26" s="189"/>
      <c r="B26" s="189"/>
      <c r="C26" s="189"/>
      <c r="D26" s="189"/>
      <c r="E26" s="189"/>
      <c r="F26" s="189"/>
      <c r="G26" s="160"/>
    </row>
    <row r="27" spans="1:9" x14ac:dyDescent="0.25">
      <c r="B27" s="53"/>
      <c r="C27" s="53"/>
      <c r="D27" s="53"/>
      <c r="E27" s="53"/>
      <c r="F27" s="53"/>
      <c r="G27" s="53"/>
      <c r="H27" s="53"/>
      <c r="I27" s="53"/>
    </row>
  </sheetData>
  <sheetProtection sheet="1" objects="1" scenarios="1" selectLockedCells="1"/>
  <mergeCells count="9">
    <mergeCell ref="B24:F24"/>
    <mergeCell ref="A26:F26"/>
    <mergeCell ref="A1:F1"/>
    <mergeCell ref="A2:F2"/>
    <mergeCell ref="A19:F19"/>
    <mergeCell ref="B21:F21"/>
    <mergeCell ref="B22:F22"/>
    <mergeCell ref="B23:F23"/>
    <mergeCell ref="A9:G9"/>
  </mergeCells>
  <dataValidations count="5">
    <dataValidation type="whole" operator="greaterThanOrEqual" allowBlank="1" showInputMessage="1" showErrorMessage="1" sqref="D11">
      <formula1>0</formula1>
    </dataValidation>
    <dataValidation type="decimal" allowBlank="1" showInputMessage="1" showErrorMessage="1" sqref="D12">
      <formula1>0</formula1>
      <formula2>24</formula2>
    </dataValidation>
    <dataValidation type="whole" allowBlank="1" showInputMessage="1" showErrorMessage="1" sqref="D13">
      <formula1>0</formula1>
      <formula2>365</formula2>
    </dataValidation>
    <dataValidation type="decimal" allowBlank="1" showInputMessage="1" showErrorMessage="1" sqref="D14 D15">
      <formula1>0</formula1>
      <formula2>1</formula2>
    </dataValidation>
    <dataValidation type="decimal" operator="greaterThanOrEqual" allowBlank="1" showInputMessage="1" showErrorMessage="1" sqref="D16:D17">
      <formula1>0</formula1>
    </dataValidation>
  </dataValidations>
  <pageMargins left="0.7" right="0.7" top="0.75" bottom="0.75" header="0.3" footer="0.3"/>
  <pageSetup scale="8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49"/>
  <sheetViews>
    <sheetView showGridLines="0" showRowColHeaders="0" zoomScaleNormal="100" workbookViewId="0">
      <pane ySplit="8" topLeftCell="A9" activePane="bottomLeft" state="frozen"/>
      <selection pane="bottomLeft" activeCell="D15" sqref="D15"/>
    </sheetView>
  </sheetViews>
  <sheetFormatPr defaultColWidth="9.140625" defaultRowHeight="15" x14ac:dyDescent="0.25"/>
  <cols>
    <col min="1" max="1" width="5.28515625" style="5" customWidth="1"/>
    <col min="2" max="2" width="60.7109375" style="12" customWidth="1"/>
    <col min="3" max="3" width="2.85546875" style="12" customWidth="1"/>
    <col min="4" max="6" width="14.7109375" style="12" customWidth="1"/>
    <col min="7" max="7" width="120.7109375" style="5" customWidth="1"/>
    <col min="8" max="16384" width="9.140625" style="5"/>
  </cols>
  <sheetData>
    <row r="1" spans="1:7" ht="15.75" x14ac:dyDescent="0.25">
      <c r="A1" s="191" t="s">
        <v>58</v>
      </c>
      <c r="B1" s="191"/>
      <c r="C1" s="191"/>
      <c r="D1" s="191"/>
      <c r="E1" s="191"/>
      <c r="F1" s="191"/>
      <c r="G1" s="159"/>
    </row>
    <row r="2" spans="1:7" ht="18.75" x14ac:dyDescent="0.25">
      <c r="A2" s="192" t="s">
        <v>131</v>
      </c>
      <c r="B2" s="192"/>
      <c r="C2" s="192"/>
      <c r="D2" s="192"/>
      <c r="E2" s="192"/>
      <c r="F2" s="192"/>
      <c r="G2" s="159"/>
    </row>
    <row r="3" spans="1:7" x14ac:dyDescent="0.25">
      <c r="A3" s="158"/>
      <c r="B3" s="158"/>
      <c r="C3" s="158"/>
      <c r="D3" s="158"/>
      <c r="E3" s="158"/>
      <c r="F3" s="158"/>
      <c r="G3" s="159"/>
    </row>
    <row r="4" spans="1:7" x14ac:dyDescent="0.25">
      <c r="A4" s="158"/>
      <c r="B4" s="158"/>
      <c r="C4" s="158"/>
      <c r="D4" s="158"/>
      <c r="E4" s="158"/>
      <c r="F4" s="158"/>
      <c r="G4" s="159"/>
    </row>
    <row r="5" spans="1:7" x14ac:dyDescent="0.25">
      <c r="A5" s="158"/>
      <c r="B5" s="158"/>
      <c r="C5" s="158"/>
      <c r="D5" s="158"/>
      <c r="E5" s="158"/>
      <c r="F5" s="158"/>
      <c r="G5" s="159"/>
    </row>
    <row r="6" spans="1:7" x14ac:dyDescent="0.25">
      <c r="A6" s="158"/>
      <c r="B6" s="158"/>
      <c r="C6" s="158"/>
      <c r="D6" s="158"/>
      <c r="E6" s="158"/>
      <c r="F6" s="158"/>
      <c r="G6" s="159"/>
    </row>
    <row r="7" spans="1:7" x14ac:dyDescent="0.25">
      <c r="A7" s="158"/>
      <c r="B7" s="158"/>
      <c r="C7" s="158"/>
      <c r="D7" s="158"/>
      <c r="E7" s="158"/>
      <c r="F7" s="158"/>
      <c r="G7" s="159"/>
    </row>
    <row r="8" spans="1:7" x14ac:dyDescent="0.25">
      <c r="A8" s="158"/>
      <c r="B8" s="158"/>
      <c r="C8" s="158"/>
      <c r="D8" s="158"/>
      <c r="E8" s="158"/>
      <c r="F8" s="158"/>
      <c r="G8" s="159"/>
    </row>
    <row r="9" spans="1:7" ht="15.75" x14ac:dyDescent="0.25">
      <c r="A9" s="193" t="s">
        <v>36</v>
      </c>
      <c r="B9" s="193"/>
      <c r="C9" s="140"/>
      <c r="D9" s="140"/>
      <c r="E9" s="140"/>
      <c r="F9" s="140"/>
      <c r="G9" s="160"/>
    </row>
    <row r="10" spans="1:7" x14ac:dyDescent="0.25">
      <c r="A10" s="141"/>
      <c r="B10" s="141"/>
      <c r="C10" s="141"/>
      <c r="D10" s="141"/>
      <c r="E10" s="141"/>
      <c r="F10" s="141"/>
    </row>
    <row r="11" spans="1:7" x14ac:dyDescent="0.25">
      <c r="B11" s="4" t="s">
        <v>1</v>
      </c>
      <c r="C11" s="22"/>
      <c r="D11" s="86">
        <f>Inputs!D11</f>
        <v>5</v>
      </c>
      <c r="F11" s="26"/>
    </row>
    <row r="12" spans="1:7" x14ac:dyDescent="0.25">
      <c r="B12" s="4" t="s">
        <v>6</v>
      </c>
      <c r="C12" s="14"/>
      <c r="D12" s="144">
        <f>Inputs!D12</f>
        <v>7</v>
      </c>
      <c r="F12" s="26"/>
    </row>
    <row r="13" spans="1:7" x14ac:dyDescent="0.25">
      <c r="B13" s="4" t="s">
        <v>104</v>
      </c>
      <c r="D13" s="89">
        <f>Inputs!D17</f>
        <v>122.07850000000001</v>
      </c>
      <c r="F13" s="26"/>
    </row>
    <row r="14" spans="1:7" x14ac:dyDescent="0.25">
      <c r="A14" s="141"/>
      <c r="B14" s="141"/>
      <c r="C14" s="141"/>
      <c r="D14" s="141"/>
      <c r="E14" s="141"/>
      <c r="F14" s="141"/>
      <c r="G14" s="141"/>
    </row>
    <row r="15" spans="1:7" x14ac:dyDescent="0.25">
      <c r="B15" s="4" t="s">
        <v>21</v>
      </c>
      <c r="D15" s="97">
        <v>0.25</v>
      </c>
      <c r="E15" s="163">
        <v>1</v>
      </c>
      <c r="F15" s="26"/>
    </row>
    <row r="16" spans="1:7" x14ac:dyDescent="0.25">
      <c r="B16" s="4" t="s">
        <v>75</v>
      </c>
      <c r="D16" s="99">
        <v>40</v>
      </c>
      <c r="E16" s="163">
        <v>2</v>
      </c>
      <c r="F16" s="26"/>
    </row>
    <row r="17" spans="1:7" x14ac:dyDescent="0.25">
      <c r="B17" s="4" t="s">
        <v>76</v>
      </c>
      <c r="D17" s="99">
        <v>33</v>
      </c>
      <c r="E17" s="163">
        <v>3</v>
      </c>
      <c r="F17" s="26"/>
    </row>
    <row r="18" spans="1:7" x14ac:dyDescent="0.25">
      <c r="B18" s="4" t="s">
        <v>39</v>
      </c>
      <c r="D18" s="97">
        <v>0.72</v>
      </c>
      <c r="E18" s="163">
        <v>4</v>
      </c>
      <c r="F18" s="26"/>
    </row>
    <row r="19" spans="1:7" x14ac:dyDescent="0.25">
      <c r="D19" s="39"/>
      <c r="F19" s="26"/>
    </row>
    <row r="20" spans="1:7" ht="15.75" x14ac:dyDescent="0.25">
      <c r="A20" s="190" t="s">
        <v>37</v>
      </c>
      <c r="B20" s="190"/>
      <c r="C20" s="166"/>
      <c r="D20" s="168"/>
      <c r="E20" s="168"/>
      <c r="F20" s="168"/>
      <c r="G20" s="168"/>
    </row>
    <row r="21" spans="1:7" x14ac:dyDescent="0.25">
      <c r="A21" s="141"/>
      <c r="B21" s="141"/>
      <c r="C21" s="18"/>
      <c r="D21" s="167"/>
      <c r="E21" s="167"/>
      <c r="F21" s="167"/>
    </row>
    <row r="22" spans="1:7" ht="24.75" x14ac:dyDescent="0.25">
      <c r="A22" s="141"/>
      <c r="B22" s="141"/>
      <c r="C22" s="18"/>
      <c r="D22" s="167" t="s">
        <v>124</v>
      </c>
      <c r="E22" s="167" t="s">
        <v>177</v>
      </c>
      <c r="F22" s="167" t="s">
        <v>178</v>
      </c>
    </row>
    <row r="23" spans="1:7" x14ac:dyDescent="0.25">
      <c r="B23" s="4" t="s">
        <v>127</v>
      </c>
      <c r="D23" s="121">
        <v>5</v>
      </c>
      <c r="E23" s="79">
        <v>19.46</v>
      </c>
      <c r="F23" s="135">
        <f>D23*E23</f>
        <v>97.300000000000011</v>
      </c>
    </row>
    <row r="24" spans="1:7" x14ac:dyDescent="0.25">
      <c r="B24" s="4" t="s">
        <v>29</v>
      </c>
      <c r="D24" s="121">
        <v>5</v>
      </c>
      <c r="E24" s="79">
        <v>10</v>
      </c>
      <c r="F24" s="135">
        <f>D24*E24</f>
        <v>50</v>
      </c>
    </row>
    <row r="25" spans="1:7" x14ac:dyDescent="0.25">
      <c r="B25" s="4" t="s">
        <v>220</v>
      </c>
      <c r="D25" s="4"/>
      <c r="E25" s="4"/>
      <c r="F25" s="122">
        <v>0</v>
      </c>
      <c r="G25" s="163">
        <v>5</v>
      </c>
    </row>
    <row r="26" spans="1:7" x14ac:dyDescent="0.25">
      <c r="B26" s="20"/>
      <c r="D26" s="136"/>
      <c r="F26" s="137">
        <f>SUM(F23:F25)</f>
        <v>147.30000000000001</v>
      </c>
    </row>
    <row r="27" spans="1:7" x14ac:dyDescent="0.25">
      <c r="B27" s="20"/>
      <c r="D27" s="136"/>
      <c r="F27" s="141"/>
    </row>
    <row r="28" spans="1:7" ht="15.75" x14ac:dyDescent="0.25">
      <c r="A28" s="190" t="s">
        <v>38</v>
      </c>
      <c r="B28" s="190"/>
      <c r="C28" s="166"/>
      <c r="D28" s="169"/>
      <c r="E28" s="166"/>
      <c r="F28" s="170"/>
      <c r="G28" s="168"/>
    </row>
    <row r="29" spans="1:7" x14ac:dyDescent="0.25">
      <c r="A29" s="141"/>
      <c r="B29" s="141"/>
      <c r="D29" s="136"/>
      <c r="F29" s="26"/>
    </row>
    <row r="30" spans="1:7" x14ac:dyDescent="0.25">
      <c r="B30" s="4" t="s">
        <v>49</v>
      </c>
      <c r="D30" s="97">
        <v>0.44</v>
      </c>
      <c r="E30" s="163">
        <v>6</v>
      </c>
      <c r="F30" s="26"/>
    </row>
    <row r="31" spans="1:7" x14ac:dyDescent="0.25">
      <c r="B31" s="21"/>
      <c r="D31" s="10"/>
      <c r="E31" s="10"/>
      <c r="F31" s="10"/>
    </row>
    <row r="32" spans="1:7" ht="15.75" x14ac:dyDescent="0.25">
      <c r="A32" s="190" t="s">
        <v>74</v>
      </c>
      <c r="B32" s="190"/>
      <c r="C32" s="159"/>
      <c r="D32" s="165"/>
      <c r="E32" s="165"/>
      <c r="F32" s="165"/>
      <c r="G32" s="159"/>
    </row>
    <row r="33" spans="1:7" x14ac:dyDescent="0.25">
      <c r="B33" s="4"/>
      <c r="D33" s="4"/>
      <c r="E33" s="115"/>
      <c r="F33" s="26"/>
    </row>
    <row r="34" spans="1:7" s="65" customFormat="1" x14ac:dyDescent="0.25">
      <c r="A34" s="5"/>
      <c r="B34" s="10" t="s">
        <v>128</v>
      </c>
      <c r="C34" s="14"/>
      <c r="D34" s="138">
        <f>ROUND(D11*D15*D18,0)</f>
        <v>1</v>
      </c>
      <c r="E34" s="115"/>
      <c r="F34" s="26"/>
      <c r="G34" s="4"/>
    </row>
    <row r="35" spans="1:7" s="141" customFormat="1" x14ac:dyDescent="0.25"/>
    <row r="36" spans="1:7" x14ac:dyDescent="0.25">
      <c r="B36" s="157" t="s">
        <v>192</v>
      </c>
      <c r="D36" s="107">
        <f>D13*D11*D15*(D16+D17)/D12</f>
        <v>1591.3804464285715</v>
      </c>
      <c r="E36" s="115"/>
      <c r="F36" s="26"/>
    </row>
    <row r="37" spans="1:7" x14ac:dyDescent="0.25">
      <c r="B37" s="4"/>
      <c r="D37" s="4"/>
      <c r="E37" s="115"/>
      <c r="F37" s="26"/>
    </row>
    <row r="38" spans="1:7" x14ac:dyDescent="0.25">
      <c r="D38" s="167" t="s">
        <v>68</v>
      </c>
      <c r="E38" s="167" t="s">
        <v>69</v>
      </c>
      <c r="F38" s="167" t="s">
        <v>67</v>
      </c>
    </row>
    <row r="39" spans="1:7" x14ac:dyDescent="0.25">
      <c r="B39" s="4" t="s">
        <v>40</v>
      </c>
      <c r="D39" s="139">
        <f>F26*D34</f>
        <v>147.30000000000001</v>
      </c>
      <c r="E39" s="139">
        <f>D34*D30*(D16+D17)*D13/D12</f>
        <v>560.1659171428571</v>
      </c>
      <c r="F39" s="139">
        <f>E39-D39</f>
        <v>412.86591714285709</v>
      </c>
    </row>
    <row r="40" spans="1:7" x14ac:dyDescent="0.25">
      <c r="B40" s="16"/>
      <c r="C40" s="10"/>
      <c r="D40" s="10"/>
      <c r="E40" s="10"/>
      <c r="F40" s="10"/>
    </row>
    <row r="41" spans="1:7" ht="15.75" x14ac:dyDescent="0.25">
      <c r="A41" s="143" t="s">
        <v>80</v>
      </c>
      <c r="B41" s="142"/>
      <c r="C41" s="142"/>
      <c r="D41" s="142"/>
      <c r="E41" s="142"/>
      <c r="F41" s="142"/>
      <c r="G41" s="168"/>
    </row>
    <row r="42" spans="1:7" x14ac:dyDescent="0.25">
      <c r="A42" s="4"/>
      <c r="B42" s="4"/>
      <c r="C42" s="4"/>
      <c r="D42" s="4"/>
      <c r="E42" s="4"/>
      <c r="F42" s="4"/>
    </row>
    <row r="43" spans="1:7" ht="42.75" customHeight="1" x14ac:dyDescent="0.25">
      <c r="A43" s="120">
        <v>1</v>
      </c>
      <c r="B43" s="195" t="s">
        <v>119</v>
      </c>
      <c r="C43" s="195"/>
      <c r="D43" s="195"/>
      <c r="E43" s="195"/>
      <c r="F43" s="195"/>
    </row>
    <row r="44" spans="1:7" ht="30" customHeight="1" x14ac:dyDescent="0.25">
      <c r="A44" s="120">
        <v>2</v>
      </c>
      <c r="B44" s="195" t="s">
        <v>219</v>
      </c>
      <c r="C44" s="195"/>
      <c r="D44" s="195"/>
      <c r="E44" s="195"/>
      <c r="F44" s="195"/>
    </row>
    <row r="45" spans="1:7" ht="41.25" customHeight="1" x14ac:dyDescent="0.25">
      <c r="A45" s="120">
        <v>3</v>
      </c>
      <c r="B45" s="196" t="s">
        <v>122</v>
      </c>
      <c r="C45" s="196"/>
      <c r="D45" s="196"/>
      <c r="E45" s="196"/>
      <c r="F45" s="196"/>
    </row>
    <row r="46" spans="1:7" ht="42" customHeight="1" x14ac:dyDescent="0.25">
      <c r="A46" s="123">
        <v>4</v>
      </c>
      <c r="B46" s="194" t="s">
        <v>123</v>
      </c>
      <c r="C46" s="194"/>
      <c r="D46" s="194"/>
      <c r="E46" s="194"/>
      <c r="F46" s="194"/>
    </row>
    <row r="47" spans="1:7" ht="34.5" customHeight="1" x14ac:dyDescent="0.25">
      <c r="A47" s="123">
        <v>5</v>
      </c>
      <c r="B47" s="194" t="s">
        <v>125</v>
      </c>
      <c r="C47" s="194"/>
      <c r="D47" s="194"/>
      <c r="E47" s="194"/>
      <c r="F47" s="194"/>
    </row>
    <row r="48" spans="1:7" ht="44.25" customHeight="1" x14ac:dyDescent="0.25">
      <c r="A48" s="123">
        <v>6</v>
      </c>
      <c r="B48" s="194" t="s">
        <v>126</v>
      </c>
      <c r="C48" s="194"/>
      <c r="D48" s="194"/>
      <c r="E48" s="194"/>
      <c r="F48" s="194"/>
    </row>
    <row r="49" spans="1:7" ht="15.75" x14ac:dyDescent="0.25">
      <c r="A49" s="142"/>
      <c r="B49" s="142"/>
      <c r="C49" s="142"/>
      <c r="D49" s="142"/>
      <c r="E49" s="142"/>
      <c r="F49" s="142"/>
      <c r="G49" s="168"/>
    </row>
  </sheetData>
  <sheetProtection sheet="1" objects="1" scenarios="1" selectLockedCells="1"/>
  <mergeCells count="12">
    <mergeCell ref="B48:F48"/>
    <mergeCell ref="B43:F43"/>
    <mergeCell ref="B44:F44"/>
    <mergeCell ref="B45:F45"/>
    <mergeCell ref="B46:F46"/>
    <mergeCell ref="B47:F47"/>
    <mergeCell ref="A28:B28"/>
    <mergeCell ref="A32:B32"/>
    <mergeCell ref="A1:F1"/>
    <mergeCell ref="A2:F2"/>
    <mergeCell ref="A9:B9"/>
    <mergeCell ref="A20:B20"/>
  </mergeCells>
  <dataValidations count="3">
    <dataValidation type="decimal" allowBlank="1" showInputMessage="1" showErrorMessage="1" sqref="D15 D18 D30">
      <formula1>0</formula1>
      <formula2>1</formula2>
    </dataValidation>
    <dataValidation type="whole" operator="greaterThanOrEqual" allowBlank="1" showInputMessage="1" showErrorMessage="1" sqref="D16:D17 D23:D24">
      <formula1>0</formula1>
    </dataValidation>
    <dataValidation type="decimal" operator="greaterThanOrEqual" allowBlank="1" showInputMessage="1" showErrorMessage="1" sqref="E23:E24 F25">
      <formula1>0</formula1>
    </dataValidation>
  </dataValidations>
  <pageMargins left="0.7" right="0.7" top="0.75" bottom="0.75" header="0.3" footer="0.3"/>
  <pageSetup paperSize="9" scale="5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53"/>
  <sheetViews>
    <sheetView showGridLines="0" showRowColHeaders="0" zoomScaleNormal="100" workbookViewId="0">
      <pane ySplit="8" topLeftCell="A9" activePane="bottomLeft" state="frozen"/>
      <selection pane="bottomLeft" activeCell="F20" sqref="F20"/>
    </sheetView>
  </sheetViews>
  <sheetFormatPr defaultColWidth="9.140625" defaultRowHeight="15" x14ac:dyDescent="0.25"/>
  <cols>
    <col min="1" max="1" width="5.28515625" style="5" customWidth="1"/>
    <col min="2" max="2" width="60.7109375" style="12" customWidth="1"/>
    <col min="3" max="3" width="2.85546875" style="12" customWidth="1"/>
    <col min="4" max="6" width="14.7109375" style="12" customWidth="1"/>
    <col min="7" max="7" width="120.7109375" style="12" customWidth="1"/>
    <col min="8" max="16384" width="9.140625" style="5"/>
  </cols>
  <sheetData>
    <row r="1" spans="1:11" ht="15.75" x14ac:dyDescent="0.25">
      <c r="A1" s="191" t="s">
        <v>58</v>
      </c>
      <c r="B1" s="191"/>
      <c r="C1" s="191"/>
      <c r="D1" s="191"/>
      <c r="E1" s="191"/>
      <c r="F1" s="191"/>
      <c r="G1" s="159"/>
    </row>
    <row r="2" spans="1:11" ht="18.75" x14ac:dyDescent="0.25">
      <c r="A2" s="192" t="s">
        <v>130</v>
      </c>
      <c r="B2" s="192"/>
      <c r="C2" s="192"/>
      <c r="D2" s="192"/>
      <c r="E2" s="192"/>
      <c r="F2" s="192"/>
      <c r="G2" s="159"/>
      <c r="H2" s="4"/>
      <c r="I2" s="4"/>
      <c r="J2" s="4"/>
    </row>
    <row r="3" spans="1:11" x14ac:dyDescent="0.25">
      <c r="A3" s="158"/>
      <c r="B3" s="158"/>
      <c r="C3" s="158"/>
      <c r="D3" s="158"/>
      <c r="E3" s="158"/>
      <c r="F3" s="158"/>
      <c r="G3" s="159"/>
      <c r="H3" s="4"/>
      <c r="I3" s="4"/>
      <c r="J3" s="4"/>
      <c r="K3" s="4"/>
    </row>
    <row r="4" spans="1:11" x14ac:dyDescent="0.25">
      <c r="A4" s="158"/>
      <c r="B4" s="158"/>
      <c r="C4" s="158"/>
      <c r="D4" s="158"/>
      <c r="E4" s="158"/>
      <c r="F4" s="158"/>
      <c r="G4" s="159"/>
    </row>
    <row r="5" spans="1:11" x14ac:dyDescent="0.25">
      <c r="A5" s="158"/>
      <c r="B5" s="158"/>
      <c r="C5" s="158"/>
      <c r="D5" s="158"/>
      <c r="E5" s="158"/>
      <c r="F5" s="158"/>
      <c r="G5" s="159"/>
    </row>
    <row r="6" spans="1:11" x14ac:dyDescent="0.25">
      <c r="A6" s="158"/>
      <c r="B6" s="158"/>
      <c r="C6" s="158"/>
      <c r="D6" s="158"/>
      <c r="E6" s="158"/>
      <c r="F6" s="158"/>
      <c r="G6" s="159"/>
    </row>
    <row r="7" spans="1:11" x14ac:dyDescent="0.25">
      <c r="A7" s="158"/>
      <c r="B7" s="158"/>
      <c r="C7" s="158"/>
      <c r="D7" s="158"/>
      <c r="E7" s="158"/>
      <c r="F7" s="158"/>
      <c r="G7" s="159"/>
    </row>
    <row r="8" spans="1:11" x14ac:dyDescent="0.25">
      <c r="A8" s="158"/>
      <c r="B8" s="158"/>
      <c r="C8" s="158"/>
      <c r="D8" s="158"/>
      <c r="E8" s="158"/>
      <c r="F8" s="158"/>
      <c r="G8" s="159"/>
    </row>
    <row r="9" spans="1:11" ht="15.75" x14ac:dyDescent="0.25">
      <c r="A9" s="193" t="s">
        <v>36</v>
      </c>
      <c r="B9" s="193"/>
      <c r="C9" s="140"/>
      <c r="D9" s="140"/>
      <c r="E9" s="140"/>
      <c r="F9" s="140"/>
      <c r="G9" s="160"/>
    </row>
    <row r="10" spans="1:11" x14ac:dyDescent="0.25">
      <c r="A10" s="4"/>
      <c r="B10" s="4"/>
      <c r="C10" s="4"/>
      <c r="D10" s="10"/>
      <c r="E10" s="10"/>
      <c r="F10" s="10"/>
    </row>
    <row r="11" spans="1:11" x14ac:dyDescent="0.25">
      <c r="B11" s="4" t="s">
        <v>1</v>
      </c>
      <c r="C11" s="10"/>
      <c r="D11" s="86">
        <f>Inputs!D11</f>
        <v>5</v>
      </c>
      <c r="E11" s="10"/>
      <c r="F11" s="10"/>
    </row>
    <row r="12" spans="1:11" x14ac:dyDescent="0.25">
      <c r="B12" s="4" t="s">
        <v>202</v>
      </c>
      <c r="C12" s="14"/>
      <c r="D12" s="180">
        <f>Inputs!D14*Inputs!D13</f>
        <v>10.2608</v>
      </c>
    </row>
    <row r="13" spans="1:11" x14ac:dyDescent="0.25">
      <c r="B13" s="4" t="s">
        <v>20</v>
      </c>
      <c r="D13" s="145">
        <f>Inputs!D15</f>
        <v>7.8E-2</v>
      </c>
      <c r="E13" s="36"/>
    </row>
    <row r="14" spans="1:11" x14ac:dyDescent="0.25">
      <c r="B14" s="4" t="s">
        <v>105</v>
      </c>
      <c r="D14" s="146">
        <f>Inputs!D16</f>
        <v>6125</v>
      </c>
      <c r="E14" s="36"/>
    </row>
    <row r="15" spans="1:11" x14ac:dyDescent="0.25">
      <c r="B15" s="10" t="s">
        <v>104</v>
      </c>
      <c r="C15" s="14"/>
      <c r="D15" s="146">
        <f>Inputs!D17</f>
        <v>122.07850000000001</v>
      </c>
      <c r="E15" s="36"/>
    </row>
    <row r="16" spans="1:11" x14ac:dyDescent="0.25">
      <c r="C16" s="10"/>
      <c r="D16" s="10"/>
      <c r="E16" s="10"/>
    </row>
    <row r="17" spans="1:7" ht="15.75" x14ac:dyDescent="0.25">
      <c r="A17" s="190" t="s">
        <v>37</v>
      </c>
      <c r="B17" s="190"/>
      <c r="C17" s="165"/>
      <c r="D17" s="165"/>
      <c r="E17" s="165"/>
      <c r="F17" s="166"/>
      <c r="G17" s="166"/>
    </row>
    <row r="18" spans="1:7" x14ac:dyDescent="0.25">
      <c r="A18" s="141"/>
      <c r="B18" s="141"/>
      <c r="C18" s="141"/>
      <c r="D18" s="141"/>
      <c r="E18" s="141"/>
      <c r="F18" s="141"/>
      <c r="G18" s="141"/>
    </row>
    <row r="19" spans="1:7" ht="25.5" thickBot="1" x14ac:dyDescent="0.3">
      <c r="B19" s="40" t="s">
        <v>106</v>
      </c>
      <c r="D19" s="167" t="s">
        <v>175</v>
      </c>
      <c r="E19" s="167" t="s">
        <v>7</v>
      </c>
      <c r="F19" s="167" t="s">
        <v>115</v>
      </c>
      <c r="G19" s="163">
        <v>1</v>
      </c>
    </row>
    <row r="20" spans="1:7" ht="15.75" thickBot="1" x14ac:dyDescent="0.3">
      <c r="B20" s="4" t="s">
        <v>8</v>
      </c>
      <c r="D20" s="132" t="s">
        <v>9</v>
      </c>
      <c r="E20" s="133">
        <v>1</v>
      </c>
      <c r="F20" s="118">
        <v>3000</v>
      </c>
      <c r="G20" s="163"/>
    </row>
    <row r="21" spans="1:7" ht="15.75" thickBot="1" x14ac:dyDescent="0.3">
      <c r="B21" s="4" t="s">
        <v>10</v>
      </c>
      <c r="D21" s="111">
        <v>35</v>
      </c>
      <c r="E21" s="112">
        <v>1</v>
      </c>
      <c r="F21" s="148">
        <f t="shared" ref="F21:F28" si="0">$D$11*D21*E21</f>
        <v>175</v>
      </c>
      <c r="G21" s="163"/>
    </row>
    <row r="22" spans="1:7" ht="15.75" thickBot="1" x14ac:dyDescent="0.3">
      <c r="B22" s="4" t="s">
        <v>11</v>
      </c>
      <c r="D22" s="111">
        <v>20</v>
      </c>
      <c r="E22" s="112">
        <v>0.5</v>
      </c>
      <c r="F22" s="148">
        <f t="shared" si="0"/>
        <v>50</v>
      </c>
      <c r="G22" s="163"/>
    </row>
    <row r="23" spans="1:7" ht="15.75" thickBot="1" x14ac:dyDescent="0.3">
      <c r="B23" s="4" t="s">
        <v>12</v>
      </c>
      <c r="D23" s="111">
        <v>10</v>
      </c>
      <c r="E23" s="112">
        <v>0.5</v>
      </c>
      <c r="F23" s="148">
        <f t="shared" si="0"/>
        <v>25</v>
      </c>
      <c r="G23" s="163"/>
    </row>
    <row r="24" spans="1:7" ht="15.75" thickBot="1" x14ac:dyDescent="0.3">
      <c r="B24" s="4" t="s">
        <v>13</v>
      </c>
      <c r="D24" s="111">
        <v>10</v>
      </c>
      <c r="E24" s="112">
        <v>1</v>
      </c>
      <c r="F24" s="148">
        <f t="shared" si="0"/>
        <v>50</v>
      </c>
      <c r="G24" s="163"/>
    </row>
    <row r="25" spans="1:7" ht="15.75" thickBot="1" x14ac:dyDescent="0.3">
      <c r="B25" s="4" t="s">
        <v>14</v>
      </c>
      <c r="D25" s="111">
        <v>50</v>
      </c>
      <c r="E25" s="112">
        <v>0.3</v>
      </c>
      <c r="F25" s="148">
        <f t="shared" si="0"/>
        <v>75</v>
      </c>
      <c r="G25" s="163"/>
    </row>
    <row r="26" spans="1:7" ht="15.75" thickBot="1" x14ac:dyDescent="0.3">
      <c r="B26" s="4" t="s">
        <v>15</v>
      </c>
      <c r="D26" s="111">
        <v>100</v>
      </c>
      <c r="E26" s="112">
        <v>0.3</v>
      </c>
      <c r="F26" s="148">
        <f t="shared" si="0"/>
        <v>150</v>
      </c>
      <c r="G26" s="163"/>
    </row>
    <row r="27" spans="1:7" ht="15.75" thickBot="1" x14ac:dyDescent="0.3">
      <c r="B27" s="4" t="s">
        <v>16</v>
      </c>
      <c r="D27" s="111">
        <v>100</v>
      </c>
      <c r="E27" s="112">
        <v>0.3</v>
      </c>
      <c r="F27" s="148">
        <f t="shared" si="0"/>
        <v>150</v>
      </c>
      <c r="G27" s="163"/>
    </row>
    <row r="28" spans="1:7" ht="15.75" thickBot="1" x14ac:dyDescent="0.3">
      <c r="B28" s="4" t="s">
        <v>17</v>
      </c>
      <c r="D28" s="111">
        <v>20</v>
      </c>
      <c r="E28" s="112">
        <v>1</v>
      </c>
      <c r="F28" s="148">
        <f t="shared" si="0"/>
        <v>100</v>
      </c>
      <c r="G28" s="163"/>
    </row>
    <row r="29" spans="1:7" ht="15.75" thickBot="1" x14ac:dyDescent="0.3">
      <c r="B29" s="4" t="s">
        <v>18</v>
      </c>
      <c r="D29" s="132" t="s">
        <v>9</v>
      </c>
      <c r="E29" s="133">
        <v>1</v>
      </c>
      <c r="F29" s="118">
        <v>200</v>
      </c>
      <c r="G29" s="163"/>
    </row>
    <row r="30" spans="1:7" ht="15.75" thickBot="1" x14ac:dyDescent="0.3">
      <c r="B30" s="4" t="s">
        <v>19</v>
      </c>
      <c r="D30" s="111">
        <v>2</v>
      </c>
      <c r="E30" s="112">
        <v>1</v>
      </c>
      <c r="F30" s="148">
        <f>$D$11*D30*E30</f>
        <v>10</v>
      </c>
      <c r="G30" s="163"/>
    </row>
    <row r="31" spans="1:7" x14ac:dyDescent="0.25">
      <c r="B31" s="10"/>
      <c r="D31" s="134"/>
      <c r="E31" s="10"/>
      <c r="F31" s="107">
        <f>SUM(F20:F30)</f>
        <v>3985</v>
      </c>
      <c r="G31" s="5"/>
    </row>
    <row r="32" spans="1:7" x14ac:dyDescent="0.25">
      <c r="B32" s="5"/>
      <c r="C32" s="18"/>
      <c r="D32" s="5"/>
    </row>
    <row r="33" spans="1:11" ht="15.75" x14ac:dyDescent="0.25">
      <c r="A33" s="190" t="s">
        <v>38</v>
      </c>
      <c r="B33" s="190"/>
      <c r="C33" s="166"/>
      <c r="D33" s="168"/>
      <c r="E33" s="166"/>
      <c r="F33" s="166"/>
      <c r="G33" s="166"/>
    </row>
    <row r="34" spans="1:11" x14ac:dyDescent="0.25">
      <c r="A34" s="141"/>
      <c r="B34" s="141"/>
      <c r="C34" s="141"/>
      <c r="D34" s="141"/>
      <c r="E34" s="141"/>
      <c r="F34" s="141"/>
    </row>
    <row r="35" spans="1:11" ht="15.75" thickBot="1" x14ac:dyDescent="0.3">
      <c r="A35" s="141"/>
      <c r="B35" s="141"/>
      <c r="C35" s="18"/>
      <c r="D35" s="167" t="s">
        <v>27</v>
      </c>
    </row>
    <row r="36" spans="1:11" ht="15.75" thickBot="1" x14ac:dyDescent="0.3">
      <c r="B36" s="4" t="s">
        <v>109</v>
      </c>
      <c r="D36" s="97">
        <v>0.2</v>
      </c>
      <c r="E36" s="163">
        <v>2</v>
      </c>
      <c r="G36" s="10"/>
      <c r="H36" s="4"/>
      <c r="I36" s="4"/>
    </row>
    <row r="37" spans="1:11" ht="15.75" thickBot="1" x14ac:dyDescent="0.3">
      <c r="B37" s="4" t="s">
        <v>110</v>
      </c>
      <c r="D37" s="97">
        <v>0.18</v>
      </c>
      <c r="E37" s="163">
        <v>3</v>
      </c>
      <c r="G37" s="10"/>
      <c r="H37" s="4"/>
      <c r="I37" s="4"/>
    </row>
    <row r="38" spans="1:11" x14ac:dyDescent="0.25">
      <c r="B38" s="4"/>
      <c r="D38" s="4"/>
      <c r="E38" s="115"/>
      <c r="G38" s="5"/>
    </row>
    <row r="39" spans="1:11" x14ac:dyDescent="0.25">
      <c r="B39" s="4" t="s">
        <v>117</v>
      </c>
      <c r="D39" s="88">
        <f>ROUNDDOWN(D11*D12*D36,0)</f>
        <v>10</v>
      </c>
      <c r="E39" s="147">
        <f>D39*D15</f>
        <v>1220.7850000000001</v>
      </c>
      <c r="G39" s="5"/>
    </row>
    <row r="40" spans="1:11" x14ac:dyDescent="0.25">
      <c r="B40" s="4" t="s">
        <v>116</v>
      </c>
      <c r="D40" s="88">
        <f>ROUNDDOWN(D13*D11*D37,0)</f>
        <v>0</v>
      </c>
      <c r="E40" s="147">
        <f>D40*D14</f>
        <v>0</v>
      </c>
      <c r="G40" s="5"/>
    </row>
    <row r="41" spans="1:11" x14ac:dyDescent="0.25">
      <c r="G41" s="5"/>
    </row>
    <row r="42" spans="1:11" s="65" customFormat="1" ht="15.75" x14ac:dyDescent="0.25">
      <c r="A42" s="190" t="s">
        <v>74</v>
      </c>
      <c r="B42" s="190"/>
      <c r="C42" s="165"/>
      <c r="D42" s="165"/>
      <c r="E42" s="165"/>
      <c r="F42" s="165"/>
      <c r="G42" s="159"/>
      <c r="H42" s="4"/>
      <c r="I42" s="4"/>
      <c r="J42" s="4"/>
      <c r="K42" s="4"/>
    </row>
    <row r="43" spans="1:11" x14ac:dyDescent="0.25">
      <c r="A43" s="4"/>
      <c r="B43" s="4"/>
      <c r="C43" s="4"/>
      <c r="D43" s="4"/>
      <c r="E43" s="4"/>
      <c r="F43" s="4"/>
    </row>
    <row r="44" spans="1:11" x14ac:dyDescent="0.25">
      <c r="D44" s="167" t="s">
        <v>68</v>
      </c>
      <c r="E44" s="167" t="s">
        <v>69</v>
      </c>
      <c r="F44" s="167" t="s">
        <v>67</v>
      </c>
    </row>
    <row r="45" spans="1:11" x14ac:dyDescent="0.25">
      <c r="B45" s="4" t="s">
        <v>0</v>
      </c>
      <c r="D45" s="149">
        <f>SUM(F20:F30)</f>
        <v>3985</v>
      </c>
      <c r="E45" s="149">
        <f>E40+E39</f>
        <v>1220.7850000000001</v>
      </c>
      <c r="F45" s="149">
        <f>E45-D45</f>
        <v>-2764.2150000000001</v>
      </c>
    </row>
    <row r="47" spans="1:11" ht="15.75" x14ac:dyDescent="0.25">
      <c r="A47" s="113" t="s">
        <v>80</v>
      </c>
      <c r="B47" s="142"/>
      <c r="C47" s="142"/>
      <c r="D47" s="142"/>
      <c r="E47" s="142"/>
      <c r="F47" s="142"/>
      <c r="G47" s="166"/>
    </row>
    <row r="48" spans="1:11" x14ac:dyDescent="0.25">
      <c r="A48" s="4"/>
      <c r="B48" s="4"/>
      <c r="C48" s="4"/>
      <c r="D48" s="4"/>
      <c r="E48" s="4"/>
      <c r="F48" s="4"/>
    </row>
    <row r="49" spans="1:7" ht="46.5" customHeight="1" x14ac:dyDescent="0.25">
      <c r="A49" s="120">
        <v>1</v>
      </c>
      <c r="B49" s="197" t="s">
        <v>221</v>
      </c>
      <c r="C49" s="197"/>
      <c r="D49" s="197"/>
      <c r="E49" s="197"/>
      <c r="F49" s="197"/>
    </row>
    <row r="50" spans="1:7" ht="57" customHeight="1" x14ac:dyDescent="0.25">
      <c r="A50" s="120">
        <v>2</v>
      </c>
      <c r="B50" s="197" t="s">
        <v>222</v>
      </c>
      <c r="C50" s="197"/>
      <c r="D50" s="197"/>
      <c r="E50" s="197"/>
      <c r="F50" s="197"/>
    </row>
    <row r="51" spans="1:7" ht="45.75" customHeight="1" x14ac:dyDescent="0.25">
      <c r="A51" s="120">
        <v>3</v>
      </c>
      <c r="B51" s="195" t="s">
        <v>223</v>
      </c>
      <c r="C51" s="195"/>
      <c r="D51" s="195"/>
      <c r="E51" s="195"/>
      <c r="F51" s="195"/>
    </row>
    <row r="53" spans="1:7" ht="15.75" x14ac:dyDescent="0.25">
      <c r="A53" s="142"/>
      <c r="B53" s="142"/>
      <c r="C53" s="142"/>
      <c r="D53" s="142"/>
      <c r="E53" s="142"/>
      <c r="F53" s="142"/>
      <c r="G53" s="166"/>
    </row>
  </sheetData>
  <sheetProtection sheet="1" objects="1" scenarios="1" selectLockedCells="1"/>
  <mergeCells count="9">
    <mergeCell ref="B51:F51"/>
    <mergeCell ref="A17:B17"/>
    <mergeCell ref="A33:B33"/>
    <mergeCell ref="A42:B42"/>
    <mergeCell ref="A1:F1"/>
    <mergeCell ref="A2:F2"/>
    <mergeCell ref="A9:B9"/>
    <mergeCell ref="B49:F49"/>
    <mergeCell ref="B50:F50"/>
  </mergeCells>
  <dataValidations count="2">
    <dataValidation type="decimal" allowBlank="1" showInputMessage="1" showErrorMessage="1" sqref="E20:E30 D36:D37">
      <formula1>0</formula1>
      <formula2>1</formula2>
    </dataValidation>
    <dataValidation type="decimal" operator="greaterThanOrEqual" allowBlank="1" showInputMessage="1" showErrorMessage="1" sqref="D21:D28 D30 F29 F20">
      <formula1>0</formula1>
    </dataValidation>
  </dataValidations>
  <pageMargins left="0.7" right="0.7" top="0.75" bottom="0.75" header="0.3" footer="0.3"/>
  <pageSetup paperSize="9" scale="8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H52"/>
  <sheetViews>
    <sheetView showGridLines="0" showRowColHeaders="0" zoomScaleNormal="100" workbookViewId="0">
      <pane ySplit="8" topLeftCell="A15" activePane="bottomLeft" state="frozen"/>
      <selection pane="bottomLeft" activeCell="D15" sqref="D15"/>
    </sheetView>
  </sheetViews>
  <sheetFormatPr defaultColWidth="9.140625" defaultRowHeight="15" x14ac:dyDescent="0.25"/>
  <cols>
    <col min="1" max="1" width="5.28515625" style="57" customWidth="1"/>
    <col min="2" max="2" width="60.7109375" style="10" customWidth="1"/>
    <col min="3" max="3" width="2.85546875" style="10" customWidth="1"/>
    <col min="4" max="6" width="14.7109375" style="10" customWidth="1"/>
    <col min="7" max="7" width="120.7109375" style="4" customWidth="1"/>
    <col min="8" max="16384" width="9.140625" style="4"/>
  </cols>
  <sheetData>
    <row r="1" spans="1:7" ht="15.75" x14ac:dyDescent="0.25">
      <c r="A1" s="191" t="s">
        <v>58</v>
      </c>
      <c r="B1" s="191"/>
      <c r="C1" s="191"/>
      <c r="D1" s="191"/>
      <c r="E1" s="191"/>
      <c r="F1" s="191"/>
      <c r="G1" s="159"/>
    </row>
    <row r="2" spans="1:7" ht="18.75" x14ac:dyDescent="0.25">
      <c r="A2" s="192" t="s">
        <v>129</v>
      </c>
      <c r="B2" s="192"/>
      <c r="C2" s="192"/>
      <c r="D2" s="192"/>
      <c r="E2" s="192"/>
      <c r="F2" s="192"/>
      <c r="G2" s="159"/>
    </row>
    <row r="3" spans="1:7" s="157" customFormat="1" x14ac:dyDescent="0.25">
      <c r="A3" s="158"/>
      <c r="B3" s="158"/>
      <c r="C3" s="158"/>
      <c r="D3" s="158"/>
      <c r="E3" s="158"/>
      <c r="F3" s="158"/>
      <c r="G3" s="159"/>
    </row>
    <row r="4" spans="1:7" s="157" customFormat="1" x14ac:dyDescent="0.25">
      <c r="A4" s="158"/>
      <c r="B4" s="175"/>
      <c r="C4" s="158"/>
      <c r="D4" s="158"/>
      <c r="E4" s="158"/>
      <c r="F4" s="158"/>
      <c r="G4" s="159"/>
    </row>
    <row r="5" spans="1:7" s="157" customFormat="1" x14ac:dyDescent="0.25">
      <c r="A5" s="158"/>
      <c r="B5" s="158"/>
      <c r="C5" s="158"/>
      <c r="D5" s="158"/>
      <c r="E5" s="158"/>
      <c r="F5" s="158"/>
      <c r="G5" s="159"/>
    </row>
    <row r="6" spans="1:7" s="157" customFormat="1" x14ac:dyDescent="0.25">
      <c r="A6" s="158"/>
      <c r="B6" s="158"/>
      <c r="C6" s="158"/>
      <c r="D6" s="158"/>
      <c r="E6" s="158"/>
      <c r="F6" s="158"/>
      <c r="G6" s="159"/>
    </row>
    <row r="7" spans="1:7" s="157" customFormat="1" x14ac:dyDescent="0.25">
      <c r="A7" s="158"/>
      <c r="B7" s="158"/>
      <c r="C7" s="158"/>
      <c r="D7" s="158"/>
      <c r="E7" s="158"/>
      <c r="F7" s="158"/>
      <c r="G7" s="159"/>
    </row>
    <row r="8" spans="1:7" x14ac:dyDescent="0.25">
      <c r="A8" s="158"/>
      <c r="B8" s="158"/>
      <c r="C8" s="158"/>
      <c r="D8" s="158"/>
      <c r="E8" s="158"/>
      <c r="F8" s="158"/>
      <c r="G8" s="159"/>
    </row>
    <row r="9" spans="1:7" ht="15.75" x14ac:dyDescent="0.25">
      <c r="A9" s="198" t="s">
        <v>36</v>
      </c>
      <c r="B9" s="198"/>
      <c r="C9" s="140"/>
      <c r="D9" s="140"/>
      <c r="E9" s="140"/>
      <c r="F9" s="164"/>
      <c r="G9" s="160"/>
    </row>
    <row r="10" spans="1:7" x14ac:dyDescent="0.25">
      <c r="A10" s="53"/>
      <c r="B10" s="53"/>
      <c r="F10" s="62"/>
      <c r="G10" s="141"/>
    </row>
    <row r="11" spans="1:7" x14ac:dyDescent="0.25">
      <c r="B11" s="52" t="s">
        <v>1</v>
      </c>
      <c r="C11" s="14"/>
      <c r="D11" s="86">
        <f>Inputs!D11</f>
        <v>5</v>
      </c>
      <c r="E11" s="76"/>
      <c r="G11" s="157"/>
    </row>
    <row r="12" spans="1:7" x14ac:dyDescent="0.25">
      <c r="B12" s="52" t="s">
        <v>2</v>
      </c>
      <c r="C12" s="14"/>
      <c r="D12" s="87">
        <f>Inputs!D14</f>
        <v>4.24E-2</v>
      </c>
      <c r="E12" s="76"/>
      <c r="G12" s="141"/>
    </row>
    <row r="13" spans="1:7" x14ac:dyDescent="0.25">
      <c r="B13" s="52" t="s">
        <v>90</v>
      </c>
      <c r="D13" s="85">
        <f>Inputs!D17</f>
        <v>122.07850000000001</v>
      </c>
      <c r="E13" s="78"/>
      <c r="F13" s="4"/>
      <c r="G13" s="141"/>
    </row>
    <row r="14" spans="1:7" ht="15.75" thickBot="1" x14ac:dyDescent="0.3">
      <c r="B14" s="65"/>
      <c r="C14" s="14"/>
      <c r="D14" s="65"/>
      <c r="E14" s="76"/>
      <c r="G14" s="157"/>
    </row>
    <row r="15" spans="1:7" ht="15.75" thickBot="1" x14ac:dyDescent="0.3">
      <c r="B15" s="52" t="s">
        <v>53</v>
      </c>
      <c r="C15" s="15"/>
      <c r="D15" s="97">
        <v>0.33</v>
      </c>
      <c r="E15" s="163">
        <v>1</v>
      </c>
      <c r="G15" s="141"/>
    </row>
    <row r="16" spans="1:7" ht="15.75" thickBot="1" x14ac:dyDescent="0.3">
      <c r="B16" s="52" t="s">
        <v>57</v>
      </c>
      <c r="C16" s="14"/>
      <c r="D16" s="97">
        <v>0.7</v>
      </c>
      <c r="E16" s="163">
        <v>2</v>
      </c>
      <c r="G16" s="141"/>
    </row>
    <row r="17" spans="1:7" ht="15.75" thickBot="1" x14ac:dyDescent="0.3">
      <c r="B17" s="52" t="s">
        <v>79</v>
      </c>
      <c r="C17" s="15"/>
      <c r="D17" s="98">
        <v>71.525917808219177</v>
      </c>
      <c r="E17" s="163">
        <v>3</v>
      </c>
      <c r="G17" s="141"/>
    </row>
    <row r="18" spans="1:7" x14ac:dyDescent="0.25">
      <c r="D18" s="42"/>
      <c r="E18" s="76"/>
      <c r="G18" s="141"/>
    </row>
    <row r="19" spans="1:7" ht="15.75" x14ac:dyDescent="0.25">
      <c r="A19" s="198" t="s">
        <v>187</v>
      </c>
      <c r="B19" s="198"/>
      <c r="C19" s="158"/>
      <c r="D19" s="158"/>
      <c r="E19" s="158"/>
      <c r="F19" s="158"/>
      <c r="G19" s="158"/>
    </row>
    <row r="20" spans="1:7" s="157" customFormat="1" x14ac:dyDescent="0.25">
      <c r="A20" s="141"/>
      <c r="B20" s="141"/>
      <c r="C20" s="141"/>
      <c r="D20" s="141"/>
      <c r="E20" s="141"/>
      <c r="F20" s="141"/>
      <c r="G20" s="141"/>
    </row>
    <row r="21" spans="1:7" ht="15.75" thickBot="1" x14ac:dyDescent="0.3">
      <c r="A21" s="53"/>
      <c r="B21" s="53"/>
      <c r="D21" s="167" t="s">
        <v>61</v>
      </c>
      <c r="E21" s="76"/>
    </row>
    <row r="22" spans="1:7" ht="15.75" thickBot="1" x14ac:dyDescent="0.3">
      <c r="B22" s="52" t="s">
        <v>59</v>
      </c>
      <c r="D22" s="96">
        <v>174</v>
      </c>
      <c r="E22" s="163">
        <v>4</v>
      </c>
    </row>
    <row r="23" spans="1:7" ht="15.75" thickBot="1" x14ac:dyDescent="0.3">
      <c r="B23" s="52" t="s">
        <v>50</v>
      </c>
      <c r="D23" s="96">
        <v>662</v>
      </c>
      <c r="E23" s="163">
        <v>4</v>
      </c>
    </row>
    <row r="24" spans="1:7" ht="15.75" thickBot="1" x14ac:dyDescent="0.3">
      <c r="B24" s="52" t="s">
        <v>3</v>
      </c>
      <c r="D24" s="96">
        <v>563</v>
      </c>
      <c r="E24" s="163">
        <v>4</v>
      </c>
    </row>
    <row r="25" spans="1:7" ht="15.75" thickBot="1" x14ac:dyDescent="0.3">
      <c r="B25" s="52" t="s">
        <v>4</v>
      </c>
      <c r="D25" s="96">
        <v>50</v>
      </c>
      <c r="E25" s="163">
        <v>4</v>
      </c>
    </row>
    <row r="27" spans="1:7" ht="15.75" x14ac:dyDescent="0.25">
      <c r="A27" s="198" t="s">
        <v>188</v>
      </c>
      <c r="B27" s="198"/>
      <c r="C27" s="158"/>
      <c r="D27" s="158"/>
      <c r="E27" s="158"/>
      <c r="F27" s="158"/>
      <c r="G27" s="159"/>
    </row>
    <row r="28" spans="1:7" x14ac:dyDescent="0.25">
      <c r="A28" s="65"/>
      <c r="B28" s="65"/>
      <c r="C28" s="65"/>
      <c r="D28" s="65"/>
      <c r="E28" s="65"/>
      <c r="F28" s="65"/>
    </row>
    <row r="29" spans="1:7" ht="25.5" thickBot="1" x14ac:dyDescent="0.3">
      <c r="A29" s="53"/>
      <c r="B29" s="110" t="s">
        <v>106</v>
      </c>
      <c r="C29" s="4"/>
      <c r="D29" s="167" t="s">
        <v>60</v>
      </c>
      <c r="E29" s="167" t="s">
        <v>176</v>
      </c>
      <c r="F29" s="4"/>
    </row>
    <row r="30" spans="1:7" ht="15.75" thickBot="1" x14ac:dyDescent="0.3">
      <c r="B30" s="83" t="s">
        <v>97</v>
      </c>
      <c r="C30" s="35"/>
      <c r="D30" s="108">
        <v>1.06</v>
      </c>
      <c r="E30" s="109">
        <f>D$17-D$17/D30</f>
        <v>4.0486368570690132</v>
      </c>
      <c r="F30" s="163">
        <v>5</v>
      </c>
    </row>
    <row r="31" spans="1:7" ht="15.75" thickBot="1" x14ac:dyDescent="0.3">
      <c r="B31" s="83" t="s">
        <v>98</v>
      </c>
      <c r="C31" s="35"/>
      <c r="D31" s="108">
        <v>1.1200000000000001</v>
      </c>
      <c r="E31" s="109">
        <f>D$17-D$17/D31</f>
        <v>7.6634911937377765</v>
      </c>
      <c r="F31" s="163">
        <v>5</v>
      </c>
    </row>
    <row r="32" spans="1:7" ht="15.75" thickBot="1" x14ac:dyDescent="0.3">
      <c r="B32" s="83" t="s">
        <v>99</v>
      </c>
      <c r="C32" s="35"/>
      <c r="D32" s="108">
        <v>1.43</v>
      </c>
      <c r="E32" s="109">
        <f>D$17-D$17/D32</f>
        <v>21.507793466807165</v>
      </c>
      <c r="F32" s="163">
        <v>5</v>
      </c>
    </row>
    <row r="33" spans="1:8" x14ac:dyDescent="0.25">
      <c r="B33" s="52"/>
      <c r="C33" s="52"/>
      <c r="D33" s="52"/>
      <c r="E33" s="52"/>
      <c r="F33" s="52"/>
    </row>
    <row r="34" spans="1:8" ht="15.75" x14ac:dyDescent="0.25">
      <c r="A34" s="198" t="s">
        <v>74</v>
      </c>
      <c r="B34" s="198"/>
      <c r="C34" s="158"/>
      <c r="D34" s="158"/>
      <c r="E34" s="158"/>
      <c r="F34" s="158"/>
      <c r="G34" s="159"/>
    </row>
    <row r="35" spans="1:8" x14ac:dyDescent="0.25">
      <c r="A35" s="53"/>
      <c r="B35" s="53"/>
      <c r="C35" s="53"/>
      <c r="D35" s="53"/>
      <c r="E35" s="53"/>
      <c r="F35" s="53"/>
      <c r="G35" s="53"/>
      <c r="H35" s="53"/>
    </row>
    <row r="36" spans="1:8" x14ac:dyDescent="0.25">
      <c r="B36" s="11" t="s">
        <v>66</v>
      </c>
      <c r="C36" s="14"/>
      <c r="D36" s="90">
        <f>ROUND(D11*D12*D15*D16,0)</f>
        <v>0</v>
      </c>
      <c r="E36" s="76"/>
    </row>
    <row r="37" spans="1:8" s="157" customFormat="1" x14ac:dyDescent="0.25">
      <c r="A37" s="141"/>
      <c r="B37" s="141"/>
      <c r="C37" s="141"/>
      <c r="D37" s="141"/>
      <c r="E37" s="141"/>
      <c r="F37" s="141"/>
      <c r="G37" s="141"/>
    </row>
    <row r="38" spans="1:8" s="157" customFormat="1" x14ac:dyDescent="0.25">
      <c r="A38" s="141"/>
      <c r="B38" s="141" t="s">
        <v>191</v>
      </c>
      <c r="C38" s="141"/>
      <c r="D38" s="107">
        <f>D11*D12*D15*D17*D13</f>
        <v>610.87510193026185</v>
      </c>
      <c r="E38" s="141"/>
      <c r="F38" s="141"/>
      <c r="G38" s="141"/>
      <c r="H38" s="141"/>
    </row>
    <row r="39" spans="1:8" x14ac:dyDescent="0.25">
      <c r="B39" s="11"/>
      <c r="C39" s="14"/>
      <c r="D39" s="65"/>
      <c r="E39" s="76"/>
    </row>
    <row r="40" spans="1:8" x14ac:dyDescent="0.25">
      <c r="B40" s="110" t="s">
        <v>106</v>
      </c>
      <c r="C40" s="12"/>
      <c r="D40" s="167" t="s">
        <v>68</v>
      </c>
      <c r="E40" s="167" t="s">
        <v>69</v>
      </c>
      <c r="F40" s="167" t="s">
        <v>67</v>
      </c>
    </row>
    <row r="41" spans="1:8" x14ac:dyDescent="0.25">
      <c r="B41" s="65" t="s">
        <v>97</v>
      </c>
      <c r="C41" s="16"/>
      <c r="D41" s="107">
        <f>$D$36*(D22+D23)</f>
        <v>0</v>
      </c>
      <c r="E41" s="107">
        <f>$D$36*E30*D$13</f>
        <v>0</v>
      </c>
      <c r="F41" s="107">
        <f>E41-D41</f>
        <v>0</v>
      </c>
    </row>
    <row r="42" spans="1:8" x14ac:dyDescent="0.25">
      <c r="B42" s="65" t="s">
        <v>98</v>
      </c>
      <c r="C42" s="16"/>
      <c r="D42" s="107">
        <f>$D$36*D24</f>
        <v>0</v>
      </c>
      <c r="E42" s="107">
        <f>$D$36*E31*D$13</f>
        <v>0</v>
      </c>
      <c r="F42" s="107">
        <f>E42-D42</f>
        <v>0</v>
      </c>
    </row>
    <row r="43" spans="1:8" x14ac:dyDescent="0.25">
      <c r="B43" s="65" t="s">
        <v>99</v>
      </c>
      <c r="C43" s="16"/>
      <c r="D43" s="107">
        <f>$D$36*(D22+D23+D25)</f>
        <v>0</v>
      </c>
      <c r="E43" s="107">
        <f>$D$36*E32*D$13</f>
        <v>0</v>
      </c>
      <c r="F43" s="107">
        <f>E43-D43</f>
        <v>0</v>
      </c>
    </row>
    <row r="44" spans="1:8" x14ac:dyDescent="0.25">
      <c r="B44" s="53"/>
      <c r="C44" s="16"/>
      <c r="D44" s="53"/>
      <c r="E44" s="53"/>
      <c r="F44" s="53"/>
    </row>
    <row r="45" spans="1:8" ht="15.75" x14ac:dyDescent="0.25">
      <c r="A45" s="200" t="s">
        <v>81</v>
      </c>
      <c r="B45" s="200"/>
      <c r="C45" s="200"/>
      <c r="D45" s="200"/>
      <c r="E45" s="200"/>
      <c r="F45" s="200"/>
      <c r="G45" s="159"/>
    </row>
    <row r="47" spans="1:8" ht="57.75" customHeight="1" x14ac:dyDescent="0.25">
      <c r="A47" s="106">
        <v>1</v>
      </c>
      <c r="B47" s="187" t="s">
        <v>82</v>
      </c>
      <c r="C47" s="187"/>
      <c r="D47" s="187"/>
      <c r="E47" s="187"/>
      <c r="F47" s="187"/>
    </row>
    <row r="48" spans="1:8" ht="87" customHeight="1" x14ac:dyDescent="0.25">
      <c r="A48" s="106">
        <v>2</v>
      </c>
      <c r="B48" s="187" t="s">
        <v>95</v>
      </c>
      <c r="C48" s="187"/>
      <c r="D48" s="187"/>
      <c r="E48" s="187"/>
      <c r="F48" s="187"/>
    </row>
    <row r="49" spans="1:7" ht="83.25" customHeight="1" x14ac:dyDescent="0.25">
      <c r="A49" s="106">
        <v>3</v>
      </c>
      <c r="B49" s="187" t="s">
        <v>77</v>
      </c>
      <c r="C49" s="187"/>
      <c r="D49" s="187"/>
      <c r="E49" s="187"/>
      <c r="F49" s="187"/>
    </row>
    <row r="50" spans="1:7" ht="99" customHeight="1" x14ac:dyDescent="0.25">
      <c r="A50" s="106">
        <v>4</v>
      </c>
      <c r="B50" s="187" t="s">
        <v>224</v>
      </c>
      <c r="C50" s="187"/>
      <c r="D50" s="187"/>
      <c r="E50" s="187"/>
      <c r="F50" s="187"/>
    </row>
    <row r="51" spans="1:7" ht="57.6" customHeight="1" x14ac:dyDescent="0.25">
      <c r="A51" s="106">
        <v>5</v>
      </c>
      <c r="B51" s="187" t="s">
        <v>225</v>
      </c>
      <c r="C51" s="187"/>
      <c r="D51" s="187"/>
      <c r="E51" s="187"/>
      <c r="F51" s="187"/>
    </row>
    <row r="52" spans="1:7" ht="15.75" x14ac:dyDescent="0.25">
      <c r="A52" s="199"/>
      <c r="B52" s="199"/>
      <c r="C52" s="199"/>
      <c r="D52" s="199"/>
      <c r="E52" s="199"/>
      <c r="F52" s="199"/>
      <c r="G52" s="159"/>
    </row>
  </sheetData>
  <sheetProtection sheet="1" objects="1" scenarios="1" selectLockedCells="1"/>
  <mergeCells count="13">
    <mergeCell ref="A52:F52"/>
    <mergeCell ref="B49:F49"/>
    <mergeCell ref="B51:F51"/>
    <mergeCell ref="A45:F45"/>
    <mergeCell ref="B50:F50"/>
    <mergeCell ref="A34:B34"/>
    <mergeCell ref="B47:F47"/>
    <mergeCell ref="B48:F48"/>
    <mergeCell ref="A1:F1"/>
    <mergeCell ref="A2:F2"/>
    <mergeCell ref="A9:B9"/>
    <mergeCell ref="A19:B19"/>
    <mergeCell ref="A27:B27"/>
  </mergeCells>
  <dataValidations count="3">
    <dataValidation type="decimal" allowBlank="1" showInputMessage="1" showErrorMessage="1" sqref="D15:D16">
      <formula1>0</formula1>
      <formula2>1</formula2>
    </dataValidation>
    <dataValidation type="whole" allowBlank="1" showInputMessage="1" showErrorMessage="1" sqref="D17">
      <formula1>0</formula1>
      <formula2>365</formula2>
    </dataValidation>
    <dataValidation type="decimal" operator="greaterThanOrEqual" allowBlank="1" showInputMessage="1" showErrorMessage="1" sqref="D22:D25 D30:D32">
      <formula1>0</formula1>
    </dataValidation>
  </dataValidations>
  <pageMargins left="0.70866141732283472" right="0.70866141732283472" top="0.74803149606299213" bottom="0.74803149606299213" header="0.31496062992125984" footer="0.31496062992125984"/>
  <pageSetup paperSize="9" scale="85" fitToHeight="0" orientation="portrait" r:id="rId1"/>
  <headerFooter>
    <oddFoote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65"/>
  <sheetViews>
    <sheetView showGridLines="0" showRowColHeaders="0" zoomScaleNormal="100" workbookViewId="0">
      <pane ySplit="8" topLeftCell="A17" activePane="bottomLeft" state="frozen"/>
      <selection pane="bottomLeft" activeCell="D17" sqref="D17"/>
    </sheetView>
  </sheetViews>
  <sheetFormatPr defaultColWidth="9.140625" defaultRowHeight="15" x14ac:dyDescent="0.25"/>
  <cols>
    <col min="1" max="1" width="5.28515625" style="5" customWidth="1"/>
    <col min="2" max="2" width="60.7109375" style="12" customWidth="1"/>
    <col min="3" max="3" width="2.85546875" style="12" customWidth="1"/>
    <col min="4" max="5" width="14.7109375" style="12" customWidth="1"/>
    <col min="6" max="6" width="14.7109375" style="26" customWidth="1"/>
    <col min="7" max="7" width="120.7109375" style="5" customWidth="1"/>
    <col min="8" max="8" width="17.28515625" style="5" customWidth="1"/>
    <col min="9" max="16384" width="9.140625" style="5"/>
  </cols>
  <sheetData>
    <row r="1" spans="1:7" ht="15.75" x14ac:dyDescent="0.25">
      <c r="A1" s="191" t="s">
        <v>58</v>
      </c>
      <c r="B1" s="191"/>
      <c r="C1" s="191"/>
      <c r="D1" s="191"/>
      <c r="E1" s="191"/>
      <c r="F1" s="191"/>
      <c r="G1" s="159"/>
    </row>
    <row r="2" spans="1:7" ht="18.75" x14ac:dyDescent="0.25">
      <c r="A2" s="192" t="s">
        <v>181</v>
      </c>
      <c r="B2" s="192"/>
      <c r="C2" s="192"/>
      <c r="D2" s="192"/>
      <c r="E2" s="192"/>
      <c r="F2" s="192"/>
      <c r="G2" s="159"/>
    </row>
    <row r="3" spans="1:7" x14ac:dyDescent="0.25">
      <c r="A3" s="158"/>
      <c r="B3" s="158"/>
      <c r="C3" s="158"/>
      <c r="D3" s="158"/>
      <c r="E3" s="158"/>
      <c r="F3" s="158"/>
      <c r="G3" s="159"/>
    </row>
    <row r="4" spans="1:7" x14ac:dyDescent="0.25">
      <c r="A4" s="158"/>
      <c r="B4" s="175"/>
      <c r="C4" s="158"/>
      <c r="D4" s="158"/>
      <c r="E4" s="158"/>
      <c r="F4" s="158"/>
      <c r="G4" s="159"/>
    </row>
    <row r="5" spans="1:7" x14ac:dyDescent="0.25">
      <c r="A5" s="158"/>
      <c r="B5" s="158"/>
      <c r="C5" s="158"/>
      <c r="D5" s="158"/>
      <c r="E5" s="158"/>
      <c r="F5" s="158"/>
      <c r="G5" s="159"/>
    </row>
    <row r="6" spans="1:7" x14ac:dyDescent="0.25">
      <c r="A6" s="158"/>
      <c r="B6" s="158"/>
      <c r="C6" s="158"/>
      <c r="D6" s="158"/>
      <c r="E6" s="158"/>
      <c r="F6" s="158"/>
      <c r="G6" s="159"/>
    </row>
    <row r="7" spans="1:7" x14ac:dyDescent="0.25">
      <c r="A7" s="158"/>
      <c r="B7" s="158"/>
      <c r="C7" s="158"/>
      <c r="D7" s="158"/>
      <c r="E7" s="158"/>
      <c r="F7" s="158"/>
      <c r="G7" s="159"/>
    </row>
    <row r="8" spans="1:7" x14ac:dyDescent="0.25">
      <c r="A8" s="158"/>
      <c r="B8" s="158"/>
      <c r="C8" s="158"/>
      <c r="D8" s="158"/>
      <c r="E8" s="158"/>
      <c r="F8" s="158"/>
      <c r="G8" s="159"/>
    </row>
    <row r="9" spans="1:7" ht="15.75" x14ac:dyDescent="0.25">
      <c r="A9" s="193" t="s">
        <v>36</v>
      </c>
      <c r="B9" s="193"/>
      <c r="C9" s="140"/>
      <c r="D9" s="140"/>
      <c r="E9" s="140"/>
      <c r="F9" s="140"/>
      <c r="G9" s="160"/>
    </row>
    <row r="10" spans="1:7" x14ac:dyDescent="0.25">
      <c r="A10" s="141"/>
      <c r="B10" s="141"/>
      <c r="C10" s="141"/>
      <c r="D10" s="141"/>
      <c r="E10" s="141"/>
      <c r="F10" s="141"/>
    </row>
    <row r="11" spans="1:7" x14ac:dyDescent="0.25">
      <c r="B11" s="65" t="s">
        <v>1</v>
      </c>
      <c r="C11" s="10"/>
      <c r="D11" s="88">
        <f>Inputs!D11</f>
        <v>5</v>
      </c>
      <c r="E11" s="39"/>
      <c r="F11" s="12"/>
    </row>
    <row r="12" spans="1:7" x14ac:dyDescent="0.25">
      <c r="B12" s="65" t="s">
        <v>5</v>
      </c>
      <c r="D12" s="180">
        <f>Inputs!D14*Inputs!D13</f>
        <v>10.2608</v>
      </c>
      <c r="E12" s="40"/>
      <c r="F12" s="12"/>
    </row>
    <row r="13" spans="1:7" x14ac:dyDescent="0.25">
      <c r="B13" s="65" t="s">
        <v>24</v>
      </c>
      <c r="D13" s="124">
        <f>Inputs!D15</f>
        <v>7.8E-2</v>
      </c>
      <c r="E13" s="41"/>
      <c r="F13" s="12"/>
    </row>
    <row r="14" spans="1:7" x14ac:dyDescent="0.25">
      <c r="B14" s="65" t="s">
        <v>22</v>
      </c>
      <c r="D14" s="89">
        <f>Inputs!D17</f>
        <v>122.07850000000001</v>
      </c>
      <c r="E14" s="40"/>
      <c r="F14" s="12"/>
    </row>
    <row r="15" spans="1:7" x14ac:dyDescent="0.25">
      <c r="B15" s="65" t="s">
        <v>25</v>
      </c>
      <c r="D15" s="89">
        <f>Inputs!D16</f>
        <v>6125</v>
      </c>
      <c r="E15" s="41"/>
      <c r="F15" s="12"/>
    </row>
    <row r="16" spans="1:7" x14ac:dyDescent="0.25">
      <c r="B16" s="65"/>
      <c r="D16" s="65"/>
      <c r="E16" s="41"/>
      <c r="F16" s="12"/>
    </row>
    <row r="17" spans="1:7" x14ac:dyDescent="0.25">
      <c r="B17" s="65" t="s">
        <v>133</v>
      </c>
      <c r="D17" s="97">
        <v>0.3</v>
      </c>
      <c r="E17" s="163">
        <v>1</v>
      </c>
      <c r="F17" s="12"/>
    </row>
    <row r="18" spans="1:7" x14ac:dyDescent="0.25">
      <c r="B18" s="65" t="s">
        <v>135</v>
      </c>
      <c r="D18" s="97">
        <v>0.21</v>
      </c>
      <c r="E18" s="163">
        <v>2</v>
      </c>
      <c r="F18" s="12"/>
    </row>
    <row r="19" spans="1:7" x14ac:dyDescent="0.25">
      <c r="B19" s="65"/>
      <c r="D19" s="39"/>
      <c r="E19" s="120"/>
      <c r="F19" s="12"/>
    </row>
    <row r="20" spans="1:7" x14ac:dyDescent="0.25">
      <c r="B20" s="65" t="s">
        <v>134</v>
      </c>
      <c r="D20" s="97">
        <v>0.41</v>
      </c>
      <c r="E20" s="163">
        <v>3</v>
      </c>
      <c r="F20" s="12"/>
    </row>
    <row r="21" spans="1:7" x14ac:dyDescent="0.25">
      <c r="B21" s="65" t="s">
        <v>136</v>
      </c>
      <c r="D21" s="97">
        <v>0.08</v>
      </c>
      <c r="E21" s="163">
        <v>4</v>
      </c>
      <c r="F21" s="12"/>
    </row>
    <row r="22" spans="1:7" x14ac:dyDescent="0.25">
      <c r="B22" s="65" t="s">
        <v>132</v>
      </c>
      <c r="D22" s="100">
        <v>1</v>
      </c>
      <c r="E22" s="163">
        <v>5</v>
      </c>
      <c r="F22" s="12"/>
    </row>
    <row r="23" spans="1:7" x14ac:dyDescent="0.25">
      <c r="C23" s="10"/>
      <c r="D23" s="33"/>
      <c r="E23" s="120"/>
      <c r="F23" s="12"/>
    </row>
    <row r="24" spans="1:7" ht="15.75" x14ac:dyDescent="0.25">
      <c r="A24" s="190" t="s">
        <v>37</v>
      </c>
      <c r="B24" s="190"/>
      <c r="C24" s="165"/>
      <c r="D24" s="168"/>
      <c r="E24" s="171"/>
      <c r="F24" s="166"/>
      <c r="G24" s="168"/>
    </row>
    <row r="25" spans="1:7" x14ac:dyDescent="0.25">
      <c r="A25" s="141"/>
      <c r="B25" s="141"/>
      <c r="C25" s="141"/>
      <c r="D25" s="141"/>
      <c r="E25" s="141"/>
      <c r="F25" s="141"/>
      <c r="G25" s="141"/>
    </row>
    <row r="26" spans="1:7" x14ac:dyDescent="0.25">
      <c r="A26" s="141"/>
      <c r="B26" s="141"/>
      <c r="C26" s="156"/>
      <c r="D26" s="167" t="s">
        <v>179</v>
      </c>
      <c r="E26" s="120"/>
      <c r="F26" s="12"/>
    </row>
    <row r="27" spans="1:7" x14ac:dyDescent="0.25">
      <c r="B27" s="65" t="s">
        <v>137</v>
      </c>
      <c r="D27" s="111">
        <v>31</v>
      </c>
      <c r="E27" s="163">
        <v>6</v>
      </c>
      <c r="F27" s="12"/>
    </row>
    <row r="28" spans="1:7" x14ac:dyDescent="0.25">
      <c r="B28" s="65" t="s">
        <v>138</v>
      </c>
      <c r="D28" s="111">
        <v>244</v>
      </c>
      <c r="E28" s="163">
        <v>7</v>
      </c>
      <c r="F28" s="12"/>
    </row>
    <row r="29" spans="1:7" x14ac:dyDescent="0.25">
      <c r="B29" s="65" t="s">
        <v>139</v>
      </c>
      <c r="D29" s="111">
        <v>81</v>
      </c>
      <c r="E29" s="163">
        <v>8</v>
      </c>
      <c r="F29" s="12"/>
    </row>
    <row r="30" spans="1:7" x14ac:dyDescent="0.25">
      <c r="D30" s="26"/>
      <c r="E30" s="120"/>
      <c r="F30" s="12"/>
    </row>
    <row r="31" spans="1:7" ht="15.75" x14ac:dyDescent="0.25">
      <c r="A31" s="190" t="s">
        <v>38</v>
      </c>
      <c r="B31" s="190"/>
      <c r="C31" s="166"/>
      <c r="D31" s="168"/>
      <c r="E31" s="168"/>
      <c r="F31" s="166"/>
      <c r="G31" s="168"/>
    </row>
    <row r="32" spans="1:7" x14ac:dyDescent="0.25">
      <c r="A32" s="141"/>
      <c r="B32" s="141"/>
      <c r="C32" s="17"/>
      <c r="D32" s="167"/>
      <c r="E32" s="163"/>
      <c r="F32" s="12"/>
    </row>
    <row r="33" spans="1:7" x14ac:dyDescent="0.25">
      <c r="A33" s="141"/>
      <c r="B33" s="110" t="s">
        <v>106</v>
      </c>
      <c r="C33" s="17"/>
      <c r="D33" s="167" t="s">
        <v>27</v>
      </c>
      <c r="E33" s="163">
        <v>9</v>
      </c>
      <c r="F33" s="12"/>
    </row>
    <row r="34" spans="1:7" x14ac:dyDescent="0.25">
      <c r="B34" s="127" t="s">
        <v>140</v>
      </c>
      <c r="D34" s="97">
        <v>0.3</v>
      </c>
      <c r="E34" s="163">
        <v>10</v>
      </c>
      <c r="F34" s="12"/>
    </row>
    <row r="35" spans="1:7" x14ac:dyDescent="0.25">
      <c r="B35" s="127" t="s">
        <v>141</v>
      </c>
      <c r="D35" s="97">
        <v>0.3</v>
      </c>
      <c r="E35" s="163">
        <v>11</v>
      </c>
      <c r="F35" s="12"/>
    </row>
    <row r="36" spans="1:7" x14ac:dyDescent="0.25">
      <c r="B36" s="23"/>
      <c r="E36" s="10"/>
      <c r="F36" s="12"/>
    </row>
    <row r="37" spans="1:7" ht="15.75" x14ac:dyDescent="0.25">
      <c r="A37" s="190" t="s">
        <v>74</v>
      </c>
      <c r="B37" s="190"/>
      <c r="C37" s="158"/>
      <c r="D37" s="166"/>
      <c r="E37" s="170"/>
      <c r="F37" s="170"/>
      <c r="G37" s="168"/>
    </row>
    <row r="38" spans="1:7" x14ac:dyDescent="0.25">
      <c r="A38" s="65"/>
      <c r="B38" s="65"/>
      <c r="C38" s="65"/>
      <c r="D38" s="65"/>
      <c r="E38" s="65"/>
      <c r="F38" s="65"/>
    </row>
    <row r="39" spans="1:7" x14ac:dyDescent="0.25">
      <c r="A39" s="65"/>
      <c r="B39" s="65" t="s">
        <v>168</v>
      </c>
      <c r="C39" s="65"/>
      <c r="D39" s="90">
        <f>ROUNDDOWN(D11*D17,0)</f>
        <v>1</v>
      </c>
      <c r="E39" s="65"/>
      <c r="F39" s="65"/>
    </row>
    <row r="40" spans="1:7" x14ac:dyDescent="0.25">
      <c r="A40" s="65"/>
      <c r="B40" s="65" t="s">
        <v>169</v>
      </c>
      <c r="C40" s="65"/>
      <c r="D40" s="90">
        <f>D39*D18</f>
        <v>0.21</v>
      </c>
      <c r="E40" s="65"/>
      <c r="F40" s="65"/>
    </row>
    <row r="41" spans="1:7" x14ac:dyDescent="0.25">
      <c r="A41" s="65"/>
      <c r="B41" s="65"/>
      <c r="C41" s="65"/>
      <c r="D41" s="65"/>
      <c r="E41" s="65"/>
      <c r="F41" s="65"/>
    </row>
    <row r="42" spans="1:7" x14ac:dyDescent="0.25">
      <c r="A42" s="65"/>
      <c r="B42" s="65" t="s">
        <v>153</v>
      </c>
      <c r="C42" s="65"/>
      <c r="D42" s="126">
        <f>D11*D12*D14*D20</f>
        <v>2567.87729924</v>
      </c>
      <c r="E42" s="65"/>
      <c r="F42" s="65"/>
    </row>
    <row r="43" spans="1:7" x14ac:dyDescent="0.25">
      <c r="A43" s="65"/>
      <c r="B43" s="65" t="s">
        <v>154</v>
      </c>
      <c r="C43" s="65"/>
      <c r="D43" s="126">
        <f>D42*D22</f>
        <v>2567.87729924</v>
      </c>
      <c r="E43" s="65"/>
      <c r="F43" s="65"/>
    </row>
    <row r="44" spans="1:7" x14ac:dyDescent="0.25">
      <c r="A44" s="65"/>
      <c r="B44" s="65" t="s">
        <v>155</v>
      </c>
      <c r="C44" s="65"/>
      <c r="D44" s="126">
        <f>D11*D13*D15*D21</f>
        <v>191.1</v>
      </c>
      <c r="E44" s="65"/>
      <c r="F44" s="65"/>
      <c r="G44" s="4"/>
    </row>
    <row r="45" spans="1:7" x14ac:dyDescent="0.25">
      <c r="A45" s="65"/>
      <c r="B45" s="65"/>
      <c r="C45" s="65"/>
      <c r="D45" s="107">
        <f>SUM(D42:D44)</f>
        <v>5326.8545984800003</v>
      </c>
      <c r="E45" s="65"/>
      <c r="F45" s="65"/>
    </row>
    <row r="46" spans="1:7" x14ac:dyDescent="0.25">
      <c r="A46" s="65"/>
      <c r="B46" s="65"/>
      <c r="C46" s="65"/>
      <c r="D46" s="65"/>
      <c r="E46" s="65"/>
      <c r="F46" s="65"/>
    </row>
    <row r="47" spans="1:7" x14ac:dyDescent="0.25">
      <c r="B47" s="110" t="s">
        <v>106</v>
      </c>
      <c r="D47" s="167" t="s">
        <v>68</v>
      </c>
      <c r="E47" s="167" t="s">
        <v>69</v>
      </c>
      <c r="F47" s="167" t="s">
        <v>67</v>
      </c>
    </row>
    <row r="48" spans="1:7" x14ac:dyDescent="0.25">
      <c r="B48" s="127" t="s">
        <v>140</v>
      </c>
      <c r="C48" s="25"/>
      <c r="D48" s="104">
        <f>D39*D27+D40*D28</f>
        <v>82.24</v>
      </c>
      <c r="E48" s="84">
        <f>D34*D45</f>
        <v>1598.056379544</v>
      </c>
      <c r="F48" s="104">
        <f>E48-D48</f>
        <v>1515.816379544</v>
      </c>
    </row>
    <row r="49" spans="1:7" x14ac:dyDescent="0.25">
      <c r="B49" s="127" t="s">
        <v>141</v>
      </c>
      <c r="C49" s="25"/>
      <c r="D49" s="104">
        <f>D39*D27+D40*D29</f>
        <v>48.01</v>
      </c>
      <c r="E49" s="84">
        <f>D35*D45</f>
        <v>1598.056379544</v>
      </c>
      <c r="F49" s="104">
        <f>E49-D49</f>
        <v>1550.046379544</v>
      </c>
    </row>
    <row r="50" spans="1:7" x14ac:dyDescent="0.25">
      <c r="B50" s="24"/>
      <c r="E50" s="10"/>
      <c r="F50" s="33"/>
    </row>
    <row r="51" spans="1:7" ht="15.75" x14ac:dyDescent="0.25">
      <c r="A51" s="143" t="s">
        <v>80</v>
      </c>
      <c r="B51" s="142"/>
      <c r="C51" s="142"/>
      <c r="D51" s="142"/>
      <c r="E51" s="142"/>
      <c r="F51" s="150"/>
      <c r="G51" s="168"/>
    </row>
    <row r="52" spans="1:7" x14ac:dyDescent="0.25">
      <c r="A52" s="65"/>
      <c r="B52" s="65"/>
      <c r="C52" s="65"/>
      <c r="D52" s="65"/>
      <c r="E52" s="65"/>
      <c r="F52" s="65"/>
    </row>
    <row r="53" spans="1:7" ht="40.5" customHeight="1" x14ac:dyDescent="0.25">
      <c r="A53" s="125">
        <v>1</v>
      </c>
      <c r="B53" s="187" t="s">
        <v>143</v>
      </c>
      <c r="C53" s="187"/>
      <c r="D53" s="187"/>
      <c r="E53" s="187"/>
      <c r="F53" s="187"/>
    </row>
    <row r="54" spans="1:7" ht="36.75" customHeight="1" x14ac:dyDescent="0.25">
      <c r="A54" s="125">
        <v>2</v>
      </c>
      <c r="B54" s="187" t="s">
        <v>147</v>
      </c>
      <c r="C54" s="187"/>
      <c r="D54" s="187"/>
      <c r="E54" s="187"/>
      <c r="F54" s="187"/>
    </row>
    <row r="55" spans="1:7" ht="39.75" customHeight="1" x14ac:dyDescent="0.25">
      <c r="A55" s="125">
        <v>3</v>
      </c>
      <c r="B55" s="187" t="s">
        <v>144</v>
      </c>
      <c r="C55" s="187"/>
      <c r="D55" s="187"/>
      <c r="E55" s="187"/>
      <c r="F55" s="187"/>
    </row>
    <row r="56" spans="1:7" ht="40.5" customHeight="1" x14ac:dyDescent="0.25">
      <c r="A56" s="125">
        <v>4</v>
      </c>
      <c r="B56" s="187" t="s">
        <v>145</v>
      </c>
      <c r="C56" s="187"/>
      <c r="D56" s="187"/>
      <c r="E56" s="187"/>
      <c r="F56" s="187"/>
    </row>
    <row r="57" spans="1:7" ht="56.45" customHeight="1" x14ac:dyDescent="0.25">
      <c r="A57" s="125">
        <v>5</v>
      </c>
      <c r="B57" s="196" t="s">
        <v>146</v>
      </c>
      <c r="C57" s="196"/>
      <c r="D57" s="196"/>
      <c r="E57" s="196"/>
      <c r="F57" s="196"/>
    </row>
    <row r="58" spans="1:7" ht="41.25" customHeight="1" x14ac:dyDescent="0.25">
      <c r="A58" s="125">
        <v>6</v>
      </c>
      <c r="B58" s="196" t="s">
        <v>148</v>
      </c>
      <c r="C58" s="196"/>
      <c r="D58" s="196"/>
      <c r="E58" s="196"/>
      <c r="F58" s="196"/>
    </row>
    <row r="59" spans="1:7" ht="42.75" customHeight="1" x14ac:dyDescent="0.25">
      <c r="A59" s="125">
        <v>7</v>
      </c>
      <c r="B59" s="196" t="s">
        <v>226</v>
      </c>
      <c r="C59" s="196"/>
      <c r="D59" s="196"/>
      <c r="E59" s="196"/>
      <c r="F59" s="196"/>
    </row>
    <row r="60" spans="1:7" ht="69.75" customHeight="1" x14ac:dyDescent="0.25">
      <c r="A60" s="125">
        <v>8</v>
      </c>
      <c r="B60" s="196" t="s">
        <v>149</v>
      </c>
      <c r="C60" s="196"/>
      <c r="D60" s="196"/>
      <c r="E60" s="196"/>
      <c r="F60" s="196"/>
    </row>
    <row r="61" spans="1:7" ht="72" customHeight="1" x14ac:dyDescent="0.25">
      <c r="A61" s="125">
        <v>9</v>
      </c>
      <c r="B61" s="196" t="s">
        <v>150</v>
      </c>
      <c r="C61" s="196"/>
      <c r="D61" s="196"/>
      <c r="E61" s="196"/>
      <c r="F61" s="196"/>
    </row>
    <row r="62" spans="1:7" ht="54" customHeight="1" x14ac:dyDescent="0.25">
      <c r="A62" s="125">
        <v>10</v>
      </c>
      <c r="B62" s="196" t="s">
        <v>227</v>
      </c>
      <c r="C62" s="196"/>
      <c r="D62" s="196"/>
      <c r="E62" s="196"/>
      <c r="F62" s="196"/>
    </row>
    <row r="63" spans="1:7" ht="49.15" customHeight="1" x14ac:dyDescent="0.25">
      <c r="A63" s="125">
        <v>11</v>
      </c>
      <c r="B63" s="196" t="s">
        <v>228</v>
      </c>
      <c r="C63" s="196"/>
      <c r="D63" s="196"/>
      <c r="E63" s="196"/>
      <c r="F63" s="196"/>
    </row>
    <row r="65" spans="1:7" ht="15.75" x14ac:dyDescent="0.25">
      <c r="A65" s="142"/>
      <c r="B65" s="142"/>
      <c r="C65" s="142"/>
      <c r="D65" s="142"/>
      <c r="E65" s="142"/>
      <c r="F65" s="150"/>
      <c r="G65" s="168"/>
    </row>
  </sheetData>
  <sheetProtection sheet="1" objects="1" scenarios="1" selectLockedCells="1"/>
  <mergeCells count="17">
    <mergeCell ref="B63:F63"/>
    <mergeCell ref="B61:F61"/>
    <mergeCell ref="B58:F58"/>
    <mergeCell ref="B59:F59"/>
    <mergeCell ref="B60:F60"/>
    <mergeCell ref="B62:F62"/>
    <mergeCell ref="B54:F54"/>
    <mergeCell ref="B53:F53"/>
    <mergeCell ref="B55:F55"/>
    <mergeCell ref="B56:F56"/>
    <mergeCell ref="B57:F57"/>
    <mergeCell ref="A31:B31"/>
    <mergeCell ref="A37:B37"/>
    <mergeCell ref="A1:F1"/>
    <mergeCell ref="A2:F2"/>
    <mergeCell ref="A9:B9"/>
    <mergeCell ref="A24:B24"/>
  </mergeCells>
  <dataValidations count="2">
    <dataValidation type="decimal" allowBlank="1" showInputMessage="1" showErrorMessage="1" sqref="D17:D18 D20:D21 D34:D35">
      <formula1>0</formula1>
      <formula2>1</formula2>
    </dataValidation>
    <dataValidation type="decimal" operator="greaterThanOrEqual" allowBlank="1" showInputMessage="1" showErrorMessage="1" sqref="D22 D27:D29">
      <formula1>0</formula1>
    </dataValidation>
  </dataValidations>
  <pageMargins left="0.7" right="0.7" top="0.75" bottom="0.75" header="0.3" footer="0.3"/>
  <pageSetup paperSize="9" scale="4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47"/>
  <sheetViews>
    <sheetView showGridLines="0" showRowColHeaders="0" zoomScaleNormal="100" workbookViewId="0">
      <pane ySplit="8" topLeftCell="A36" activePane="bottomLeft" state="frozen"/>
      <selection pane="bottomLeft" activeCell="D15" sqref="D15"/>
    </sheetView>
  </sheetViews>
  <sheetFormatPr defaultColWidth="9.140625" defaultRowHeight="15" x14ac:dyDescent="0.25"/>
  <cols>
    <col min="1" max="1" width="5.28515625" style="4" customWidth="1"/>
    <col min="2" max="2" width="60.7109375" style="10" customWidth="1"/>
    <col min="3" max="3" width="2.85546875" style="28" customWidth="1"/>
    <col min="4" max="5" width="14.7109375" style="28" customWidth="1"/>
    <col min="6" max="6" width="14.7109375" style="10" customWidth="1"/>
    <col min="7" max="7" width="120.7109375" style="4" customWidth="1"/>
    <col min="8" max="8" width="17.42578125" style="4" customWidth="1"/>
    <col min="9" max="9" width="9.5703125" style="4" customWidth="1"/>
    <col min="10" max="16384" width="9.140625" style="4"/>
  </cols>
  <sheetData>
    <row r="1" spans="1:8" ht="15.75" x14ac:dyDescent="0.25">
      <c r="A1" s="191" t="s">
        <v>58</v>
      </c>
      <c r="B1" s="191"/>
      <c r="C1" s="191"/>
      <c r="D1" s="191"/>
      <c r="E1" s="191"/>
      <c r="F1" s="191"/>
      <c r="G1" s="159"/>
    </row>
    <row r="2" spans="1:8" ht="18.75" x14ac:dyDescent="0.25">
      <c r="A2" s="201" t="s">
        <v>193</v>
      </c>
      <c r="B2" s="201"/>
      <c r="C2" s="201"/>
      <c r="D2" s="201"/>
      <c r="E2" s="201"/>
      <c r="F2" s="201"/>
      <c r="G2" s="159"/>
    </row>
    <row r="3" spans="1:8" x14ac:dyDescent="0.25">
      <c r="A3" s="158"/>
      <c r="B3" s="158"/>
      <c r="C3" s="158"/>
      <c r="D3" s="158"/>
      <c r="E3" s="158"/>
      <c r="F3" s="158"/>
      <c r="G3" s="159"/>
      <c r="H3" s="53"/>
    </row>
    <row r="4" spans="1:8" x14ac:dyDescent="0.25">
      <c r="A4" s="158"/>
      <c r="B4" s="158"/>
      <c r="C4" s="158"/>
      <c r="D4" s="158"/>
      <c r="E4" s="158"/>
      <c r="F4" s="158"/>
      <c r="G4" s="159"/>
    </row>
    <row r="5" spans="1:8" x14ac:dyDescent="0.25">
      <c r="A5" s="158"/>
      <c r="B5" s="158"/>
      <c r="C5" s="158"/>
      <c r="D5" s="158"/>
      <c r="E5" s="158"/>
      <c r="F5" s="158"/>
      <c r="G5" s="159"/>
    </row>
    <row r="6" spans="1:8" x14ac:dyDescent="0.25">
      <c r="A6" s="158"/>
      <c r="B6" s="158"/>
      <c r="C6" s="158"/>
      <c r="D6" s="158"/>
      <c r="E6" s="158"/>
      <c r="F6" s="158"/>
      <c r="G6" s="159"/>
    </row>
    <row r="7" spans="1:8" x14ac:dyDescent="0.25">
      <c r="A7" s="158"/>
      <c r="B7" s="158"/>
      <c r="C7" s="158"/>
      <c r="D7" s="158"/>
      <c r="E7" s="158"/>
      <c r="F7" s="158"/>
      <c r="G7" s="159"/>
    </row>
    <row r="8" spans="1:8" x14ac:dyDescent="0.25">
      <c r="A8" s="158"/>
      <c r="B8" s="158"/>
      <c r="C8" s="158"/>
      <c r="D8" s="158"/>
      <c r="E8" s="158"/>
      <c r="F8" s="158"/>
      <c r="G8" s="159"/>
    </row>
    <row r="9" spans="1:8" ht="15.75" x14ac:dyDescent="0.25">
      <c r="A9" s="193" t="s">
        <v>36</v>
      </c>
      <c r="B9" s="193"/>
      <c r="C9" s="158"/>
      <c r="D9" s="158"/>
      <c r="E9" s="158"/>
      <c r="F9" s="158"/>
      <c r="G9" s="160"/>
    </row>
    <row r="10" spans="1:8" s="157" customFormat="1" x14ac:dyDescent="0.25">
      <c r="A10" s="141"/>
      <c r="B10" s="141"/>
      <c r="C10" s="141"/>
      <c r="D10" s="141"/>
      <c r="E10" s="141"/>
      <c r="F10" s="141"/>
    </row>
    <row r="11" spans="1:8" x14ac:dyDescent="0.25">
      <c r="B11" s="65" t="s">
        <v>1</v>
      </c>
      <c r="C11" s="49"/>
      <c r="D11" s="88">
        <f>Inputs!D11</f>
        <v>5</v>
      </c>
      <c r="E11" s="42"/>
    </row>
    <row r="12" spans="1:8" x14ac:dyDescent="0.25">
      <c r="B12" s="65" t="s">
        <v>33</v>
      </c>
      <c r="C12" s="22"/>
      <c r="D12" s="180">
        <f>Inputs!D14*Inputs!D13</f>
        <v>10.2608</v>
      </c>
      <c r="E12" s="10"/>
    </row>
    <row r="13" spans="1:8" x14ac:dyDescent="0.25">
      <c r="B13" s="65" t="s">
        <v>104</v>
      </c>
      <c r="C13" s="22"/>
      <c r="D13" s="85">
        <f>Inputs!D17</f>
        <v>122.07850000000001</v>
      </c>
      <c r="E13" s="10"/>
    </row>
    <row r="14" spans="1:8" x14ac:dyDescent="0.25">
      <c r="E14" s="42"/>
    </row>
    <row r="15" spans="1:8" x14ac:dyDescent="0.25">
      <c r="B15" s="65" t="s">
        <v>26</v>
      </c>
      <c r="C15" s="49"/>
      <c r="D15" s="97">
        <v>0.21</v>
      </c>
      <c r="E15" s="163">
        <v>1</v>
      </c>
    </row>
    <row r="16" spans="1:8" x14ac:dyDescent="0.25">
      <c r="B16" s="65" t="s">
        <v>158</v>
      </c>
      <c r="C16" s="22"/>
      <c r="D16" s="102">
        <v>1.25</v>
      </c>
      <c r="E16" s="163">
        <v>2</v>
      </c>
    </row>
    <row r="17" spans="1:7" x14ac:dyDescent="0.25">
      <c r="B17" s="65" t="s">
        <v>23</v>
      </c>
      <c r="C17" s="22"/>
      <c r="D17" s="103">
        <v>1.7</v>
      </c>
      <c r="E17" s="163">
        <v>3</v>
      </c>
    </row>
    <row r="18" spans="1:7" x14ac:dyDescent="0.25">
      <c r="B18" s="13"/>
      <c r="C18" s="22"/>
      <c r="D18" s="50">
        <v>1</v>
      </c>
      <c r="E18" s="129"/>
    </row>
    <row r="19" spans="1:7" ht="15.75" x14ac:dyDescent="0.25">
      <c r="A19" s="190" t="s">
        <v>37</v>
      </c>
      <c r="B19" s="190"/>
      <c r="C19" s="172"/>
      <c r="D19" s="159"/>
      <c r="E19" s="173"/>
      <c r="F19" s="165"/>
      <c r="G19" s="159"/>
    </row>
    <row r="20" spans="1:7" s="157" customFormat="1" x14ac:dyDescent="0.25">
      <c r="A20" s="141"/>
      <c r="B20" s="141"/>
      <c r="C20" s="45"/>
      <c r="D20" s="38"/>
      <c r="E20" s="76"/>
      <c r="F20" s="156"/>
    </row>
    <row r="21" spans="1:7" s="157" customFormat="1" x14ac:dyDescent="0.25">
      <c r="A21" s="141"/>
      <c r="B21" s="141"/>
      <c r="C21" s="45"/>
      <c r="D21" s="167" t="s">
        <v>179</v>
      </c>
      <c r="E21" s="76"/>
      <c r="F21" s="156"/>
    </row>
    <row r="22" spans="1:7" x14ac:dyDescent="0.25">
      <c r="B22" s="65" t="s">
        <v>190</v>
      </c>
      <c r="C22" s="33"/>
      <c r="D22" s="101">
        <v>59.83</v>
      </c>
      <c r="E22" s="163">
        <v>4</v>
      </c>
    </row>
    <row r="23" spans="1:7" x14ac:dyDescent="0.25">
      <c r="B23" s="34"/>
      <c r="C23" s="43"/>
      <c r="D23" s="46"/>
      <c r="E23" s="76"/>
    </row>
    <row r="24" spans="1:7" ht="15.75" x14ac:dyDescent="0.25">
      <c r="A24" s="190" t="s">
        <v>38</v>
      </c>
      <c r="B24" s="190"/>
      <c r="C24" s="174"/>
      <c r="D24" s="159"/>
      <c r="E24" s="173"/>
      <c r="F24" s="165"/>
      <c r="G24" s="159"/>
    </row>
    <row r="25" spans="1:7" s="157" customFormat="1" x14ac:dyDescent="0.25">
      <c r="A25" s="141"/>
      <c r="B25" s="141"/>
      <c r="C25" s="44"/>
      <c r="D25" s="19"/>
      <c r="E25" s="76"/>
      <c r="F25" s="156"/>
    </row>
    <row r="26" spans="1:7" s="157" customFormat="1" x14ac:dyDescent="0.25">
      <c r="A26" s="141"/>
      <c r="B26" s="141"/>
      <c r="C26" s="44"/>
      <c r="D26" s="167" t="s">
        <v>27</v>
      </c>
      <c r="E26" s="76"/>
      <c r="F26" s="156"/>
    </row>
    <row r="27" spans="1:7" s="5" customFormat="1" x14ac:dyDescent="0.25">
      <c r="A27" s="4"/>
      <c r="B27" s="65" t="s">
        <v>28</v>
      </c>
      <c r="C27" s="43"/>
      <c r="D27" s="97">
        <v>0.1</v>
      </c>
      <c r="E27" s="163">
        <v>5</v>
      </c>
      <c r="F27" s="10"/>
    </row>
    <row r="28" spans="1:7" s="5" customFormat="1" x14ac:dyDescent="0.25">
      <c r="A28" s="4"/>
      <c r="B28" s="27"/>
      <c r="C28" s="22"/>
      <c r="D28" s="10"/>
      <c r="E28" s="10"/>
      <c r="F28" s="10"/>
    </row>
    <row r="29" spans="1:7" s="5" customFormat="1" ht="15.75" x14ac:dyDescent="0.25">
      <c r="A29" s="190" t="s">
        <v>74</v>
      </c>
      <c r="B29" s="190"/>
      <c r="C29" s="165"/>
      <c r="D29" s="165"/>
      <c r="E29" s="165"/>
      <c r="F29" s="165"/>
      <c r="G29" s="168"/>
    </row>
    <row r="30" spans="1:7" s="5" customFormat="1" x14ac:dyDescent="0.25">
      <c r="A30" s="65"/>
      <c r="B30" s="65"/>
      <c r="C30" s="30"/>
      <c r="D30" s="30"/>
      <c r="E30" s="30"/>
      <c r="F30" s="10"/>
    </row>
    <row r="31" spans="1:7" x14ac:dyDescent="0.25">
      <c r="A31" s="65"/>
      <c r="B31" s="65" t="s">
        <v>128</v>
      </c>
      <c r="C31" s="30"/>
      <c r="D31" s="90">
        <f>D11*D15</f>
        <v>1.05</v>
      </c>
      <c r="E31" s="30"/>
    </row>
    <row r="32" spans="1:7" x14ac:dyDescent="0.25">
      <c r="A32" s="65"/>
      <c r="B32" s="65"/>
      <c r="C32" s="30"/>
      <c r="D32" s="30"/>
      <c r="E32" s="30"/>
    </row>
    <row r="33" spans="1:7" x14ac:dyDescent="0.25">
      <c r="A33" s="65"/>
      <c r="B33" s="65" t="s">
        <v>170</v>
      </c>
      <c r="C33" s="65"/>
      <c r="D33" s="126">
        <f>D11*D12*D13*(D16-1)</f>
        <v>1565.7788410000001</v>
      </c>
      <c r="E33" s="65"/>
      <c r="F33" s="65"/>
    </row>
    <row r="34" spans="1:7" x14ac:dyDescent="0.25">
      <c r="A34" s="65"/>
      <c r="B34" s="65" t="s">
        <v>171</v>
      </c>
      <c r="C34" s="65"/>
      <c r="D34" s="126">
        <f>D33*D17</f>
        <v>2661.8240297000002</v>
      </c>
      <c r="E34" s="65"/>
      <c r="F34" s="65"/>
    </row>
    <row r="35" spans="1:7" x14ac:dyDescent="0.25">
      <c r="A35" s="65"/>
      <c r="B35" s="65"/>
      <c r="C35" s="65"/>
      <c r="D35" s="107">
        <f>SUM(D33:D34)</f>
        <v>4227.6028707000005</v>
      </c>
      <c r="E35" s="65"/>
      <c r="F35" s="65"/>
    </row>
    <row r="36" spans="1:7" x14ac:dyDescent="0.25">
      <c r="A36" s="65"/>
      <c r="B36" s="65"/>
      <c r="C36" s="65"/>
      <c r="D36" s="65"/>
      <c r="E36" s="65"/>
      <c r="F36" s="65"/>
    </row>
    <row r="37" spans="1:7" x14ac:dyDescent="0.25">
      <c r="B37" s="12"/>
      <c r="C37" s="22"/>
      <c r="D37" s="167" t="s">
        <v>68</v>
      </c>
      <c r="E37" s="167" t="s">
        <v>69</v>
      </c>
      <c r="F37" s="167" t="s">
        <v>67</v>
      </c>
    </row>
    <row r="38" spans="1:7" x14ac:dyDescent="0.25">
      <c r="B38" s="65" t="s">
        <v>172</v>
      </c>
      <c r="C38" s="29"/>
      <c r="D38" s="105">
        <f>D31*D22</f>
        <v>62.8215</v>
      </c>
      <c r="E38" s="105">
        <f>D35*D27</f>
        <v>422.76028707000006</v>
      </c>
      <c r="F38" s="104">
        <f>E38-D38</f>
        <v>359.93878707000005</v>
      </c>
    </row>
    <row r="39" spans="1:7" x14ac:dyDescent="0.25">
      <c r="B39" s="37"/>
      <c r="C39" s="31"/>
      <c r="E39" s="10"/>
    </row>
    <row r="40" spans="1:7" ht="15.75" x14ac:dyDescent="0.25">
      <c r="A40" s="151" t="s">
        <v>80</v>
      </c>
      <c r="B40" s="152"/>
      <c r="C40" s="153"/>
      <c r="D40" s="153"/>
      <c r="E40" s="142"/>
      <c r="F40" s="142"/>
      <c r="G40" s="159"/>
    </row>
    <row r="41" spans="1:7" x14ac:dyDescent="0.25">
      <c r="A41" s="65"/>
      <c r="B41" s="65"/>
      <c r="C41" s="65"/>
      <c r="D41" s="65"/>
      <c r="E41" s="65"/>
      <c r="F41" s="65"/>
    </row>
    <row r="42" spans="1:7" ht="28.9" customHeight="1" x14ac:dyDescent="0.25">
      <c r="A42" s="106">
        <v>1</v>
      </c>
      <c r="B42" s="187" t="s">
        <v>159</v>
      </c>
      <c r="C42" s="187"/>
      <c r="D42" s="187"/>
      <c r="E42" s="187"/>
      <c r="F42" s="187"/>
    </row>
    <row r="43" spans="1:7" ht="43.9" customHeight="1" x14ac:dyDescent="0.25">
      <c r="A43" s="106">
        <v>2</v>
      </c>
      <c r="B43" s="187" t="s">
        <v>160</v>
      </c>
      <c r="C43" s="187"/>
      <c r="D43" s="187"/>
      <c r="E43" s="187"/>
      <c r="F43" s="187"/>
    </row>
    <row r="44" spans="1:7" ht="86.25" customHeight="1" x14ac:dyDescent="0.25">
      <c r="A44" s="106">
        <v>3</v>
      </c>
      <c r="B44" s="187" t="s">
        <v>189</v>
      </c>
      <c r="C44" s="187"/>
      <c r="D44" s="187"/>
      <c r="E44" s="187"/>
      <c r="F44" s="187"/>
    </row>
    <row r="45" spans="1:7" ht="58.9" customHeight="1" x14ac:dyDescent="0.25">
      <c r="A45" s="123">
        <v>4</v>
      </c>
      <c r="B45" s="187" t="s">
        <v>164</v>
      </c>
      <c r="C45" s="187"/>
      <c r="D45" s="187"/>
      <c r="E45" s="187"/>
      <c r="F45" s="187"/>
    </row>
    <row r="46" spans="1:7" ht="34.15" customHeight="1" x14ac:dyDescent="0.25">
      <c r="A46" s="106">
        <v>5</v>
      </c>
      <c r="B46" s="187" t="s">
        <v>174</v>
      </c>
      <c r="C46" s="187"/>
      <c r="D46" s="187"/>
      <c r="E46" s="187"/>
      <c r="F46" s="187"/>
    </row>
    <row r="47" spans="1:7" ht="15.75" x14ac:dyDescent="0.25">
      <c r="A47" s="142"/>
      <c r="B47" s="142"/>
      <c r="C47" s="153"/>
      <c r="D47" s="153"/>
      <c r="E47" s="153"/>
      <c r="F47" s="142"/>
      <c r="G47" s="159"/>
    </row>
  </sheetData>
  <sheetProtection sheet="1" objects="1" scenarios="1" selectLockedCells="1"/>
  <mergeCells count="11">
    <mergeCell ref="B42:F42"/>
    <mergeCell ref="B43:F43"/>
    <mergeCell ref="B44:F44"/>
    <mergeCell ref="B45:F45"/>
    <mergeCell ref="B46:F46"/>
    <mergeCell ref="A24:B24"/>
    <mergeCell ref="A29:B29"/>
    <mergeCell ref="A1:F1"/>
    <mergeCell ref="A2:F2"/>
    <mergeCell ref="A9:B9"/>
    <mergeCell ref="A19:B19"/>
  </mergeCells>
  <dataValidations count="2">
    <dataValidation type="decimal" allowBlank="1" showInputMessage="1" showErrorMessage="1" sqref="D27 D15">
      <formula1>0</formula1>
      <formula2>1</formula2>
    </dataValidation>
    <dataValidation type="decimal" operator="greaterThanOrEqual" allowBlank="1" showInputMessage="1" showErrorMessage="1" sqref="D16:D17 D22">
      <formula1>0</formula1>
    </dataValidation>
  </dataValidations>
  <pageMargins left="0.7" right="0.7" top="0.75" bottom="0.75" header="0.3" footer="0.3"/>
  <pageSetup paperSize="9" scale="5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32"/>
  <sheetViews>
    <sheetView showGridLines="0" showRowColHeaders="0" workbookViewId="0">
      <pane ySplit="8" topLeftCell="A9" activePane="bottomLeft" state="frozen"/>
      <selection pane="bottomLeft" activeCell="D11" sqref="D11"/>
    </sheetView>
  </sheetViews>
  <sheetFormatPr defaultColWidth="8.85546875" defaultRowHeight="15" x14ac:dyDescent="0.25"/>
  <cols>
    <col min="1" max="1" width="5.28515625" style="141" customWidth="1"/>
    <col min="2" max="2" width="60.7109375" style="11" customWidth="1"/>
    <col min="3" max="3" width="1.28515625" style="65" customWidth="1"/>
    <col min="4" max="4" width="14.7109375" style="11" customWidth="1"/>
    <col min="5" max="5" width="1.7109375" style="11" customWidth="1"/>
    <col min="6" max="8" width="11.42578125" style="11" customWidth="1"/>
    <col min="9" max="9" width="120.7109375" style="65" customWidth="1"/>
    <col min="10" max="10" width="16.7109375" style="11" customWidth="1"/>
    <col min="11" max="11" width="8.85546875" style="65" hidden="1" customWidth="1"/>
    <col min="12" max="14" width="8.85546875" style="65" customWidth="1"/>
    <col min="15" max="16384" width="8.85546875" style="65"/>
  </cols>
  <sheetData>
    <row r="1" spans="1:10" s="4" customFormat="1" ht="15.75" x14ac:dyDescent="0.25">
      <c r="A1" s="185" t="s">
        <v>58</v>
      </c>
      <c r="B1" s="185"/>
      <c r="C1" s="185"/>
      <c r="D1" s="185"/>
      <c r="E1" s="185"/>
      <c r="F1" s="185"/>
      <c r="G1" s="185"/>
      <c r="H1" s="185"/>
      <c r="I1" s="159"/>
    </row>
    <row r="2" spans="1:10" s="4" customFormat="1" ht="18.75" x14ac:dyDescent="0.25">
      <c r="A2" s="201" t="s">
        <v>102</v>
      </c>
      <c r="B2" s="201"/>
      <c r="C2" s="201"/>
      <c r="D2" s="201"/>
      <c r="E2" s="201"/>
      <c r="F2" s="201"/>
      <c r="G2" s="201"/>
      <c r="H2" s="201"/>
      <c r="I2" s="159"/>
    </row>
    <row r="3" spans="1:10" s="141" customFormat="1" x14ac:dyDescent="0.25">
      <c r="A3" s="158"/>
      <c r="B3" s="158"/>
      <c r="C3" s="158"/>
      <c r="D3" s="158"/>
      <c r="E3" s="158"/>
      <c r="F3" s="158"/>
      <c r="G3" s="158"/>
      <c r="H3" s="158"/>
      <c r="I3" s="159"/>
    </row>
    <row r="4" spans="1:10" s="141" customFormat="1" x14ac:dyDescent="0.25">
      <c r="A4" s="158"/>
      <c r="B4" s="158"/>
      <c r="C4" s="158"/>
      <c r="D4" s="158"/>
      <c r="E4" s="158"/>
      <c r="F4" s="158"/>
      <c r="G4" s="158"/>
      <c r="H4" s="158"/>
      <c r="I4" s="159"/>
    </row>
    <row r="5" spans="1:10" s="141" customFormat="1" x14ac:dyDescent="0.25">
      <c r="A5" s="158"/>
      <c r="B5" s="158"/>
      <c r="C5" s="158"/>
      <c r="D5" s="158"/>
      <c r="E5" s="158"/>
      <c r="F5" s="158"/>
      <c r="G5" s="158"/>
      <c r="H5" s="158"/>
      <c r="I5" s="159"/>
    </row>
    <row r="6" spans="1:10" s="141" customFormat="1" x14ac:dyDescent="0.25">
      <c r="A6" s="158"/>
      <c r="B6" s="158"/>
      <c r="C6" s="158"/>
      <c r="D6" s="158"/>
      <c r="E6" s="158"/>
      <c r="F6" s="158"/>
      <c r="G6" s="158"/>
      <c r="H6" s="158"/>
      <c r="I6" s="159"/>
    </row>
    <row r="7" spans="1:10" s="141" customFormat="1" x14ac:dyDescent="0.25">
      <c r="A7" s="158"/>
      <c r="B7" s="158"/>
      <c r="C7" s="158"/>
      <c r="D7" s="158"/>
      <c r="E7" s="158"/>
      <c r="F7" s="158"/>
      <c r="G7" s="158"/>
      <c r="H7" s="158"/>
      <c r="I7" s="159"/>
    </row>
    <row r="8" spans="1:10" s="141" customFormat="1" x14ac:dyDescent="0.25">
      <c r="A8" s="158"/>
      <c r="B8" s="158"/>
      <c r="C8" s="158"/>
      <c r="D8" s="158"/>
      <c r="E8" s="158"/>
      <c r="F8" s="158"/>
      <c r="G8" s="158"/>
      <c r="H8" s="158"/>
      <c r="I8" s="159"/>
    </row>
    <row r="9" spans="1:10" s="141" customFormat="1" ht="6.6" customHeight="1" x14ac:dyDescent="0.25">
      <c r="B9" s="154"/>
      <c r="C9" s="154"/>
      <c r="D9" s="154"/>
      <c r="E9" s="154"/>
      <c r="F9" s="154"/>
      <c r="G9" s="154"/>
      <c r="H9" s="154"/>
    </row>
    <row r="10" spans="1:10" ht="15.75" thickBot="1" x14ac:dyDescent="0.3">
      <c r="B10" s="2" t="s">
        <v>46</v>
      </c>
      <c r="D10" s="167" t="s">
        <v>92</v>
      </c>
      <c r="E10" s="167"/>
      <c r="F10" s="167" t="s">
        <v>68</v>
      </c>
      <c r="G10" s="167" t="s">
        <v>69</v>
      </c>
      <c r="H10" s="167" t="s">
        <v>67</v>
      </c>
      <c r="J10" s="65"/>
    </row>
    <row r="11" spans="1:10" ht="15.75" thickBot="1" x14ac:dyDescent="0.3">
      <c r="B11" s="155" t="s">
        <v>118</v>
      </c>
      <c r="C11" s="66"/>
      <c r="D11" s="97">
        <v>1</v>
      </c>
      <c r="E11" s="65"/>
      <c r="F11" s="85">
        <f>$D11*'Smoking cessation'!D39</f>
        <v>147.30000000000001</v>
      </c>
      <c r="G11" s="85">
        <f>$D11*'Smoking cessation'!E39</f>
        <v>560.1659171428571</v>
      </c>
      <c r="H11" s="85">
        <f>$D11*'Smoking cessation'!F39</f>
        <v>412.86591714285709</v>
      </c>
      <c r="J11" s="65"/>
    </row>
    <row r="12" spans="1:10" ht="5.45" customHeight="1" x14ac:dyDescent="0.25">
      <c r="B12" s="65"/>
      <c r="D12" s="65"/>
      <c r="E12" s="65"/>
      <c r="F12" s="65"/>
      <c r="G12" s="65"/>
      <c r="H12" s="65"/>
      <c r="J12" s="65"/>
    </row>
    <row r="13" spans="1:10" ht="15.75" thickBot="1" x14ac:dyDescent="0.3">
      <c r="B13" s="80" t="s">
        <v>45</v>
      </c>
      <c r="D13" s="65"/>
      <c r="E13" s="65"/>
      <c r="F13" s="65"/>
      <c r="G13" s="65"/>
      <c r="H13" s="65"/>
      <c r="J13" s="65"/>
    </row>
    <row r="14" spans="1:10" x14ac:dyDescent="0.25">
      <c r="B14" s="155" t="s">
        <v>118</v>
      </c>
      <c r="C14" s="66"/>
      <c r="D14" s="97">
        <v>1</v>
      </c>
      <c r="E14" s="65"/>
      <c r="F14" s="85">
        <f>$D14*'Physical activity'!D45</f>
        <v>3985</v>
      </c>
      <c r="G14" s="85">
        <f>$D14*'Physical activity'!E45</f>
        <v>1220.7850000000001</v>
      </c>
      <c r="H14" s="85">
        <f>$D14*'Physical activity'!F45</f>
        <v>-2764.2150000000001</v>
      </c>
      <c r="J14" s="65"/>
    </row>
    <row r="15" spans="1:10" ht="5.45" customHeight="1" x14ac:dyDescent="0.25">
      <c r="B15" s="65"/>
      <c r="D15" s="65"/>
      <c r="E15" s="65"/>
      <c r="F15" s="65"/>
      <c r="G15" s="65"/>
      <c r="H15" s="65"/>
      <c r="J15" s="65"/>
    </row>
    <row r="16" spans="1:10" ht="15.75" thickBot="1" x14ac:dyDescent="0.3">
      <c r="B16" s="80" t="s">
        <v>44</v>
      </c>
      <c r="D16" s="65"/>
      <c r="E16" s="65"/>
      <c r="F16" s="65"/>
      <c r="G16" s="65"/>
      <c r="H16" s="65"/>
      <c r="J16" s="65"/>
    </row>
    <row r="17" spans="1:10" ht="15.75" thickBot="1" x14ac:dyDescent="0.3">
      <c r="B17" s="155" t="s">
        <v>34</v>
      </c>
      <c r="C17" s="66"/>
      <c r="D17" s="97">
        <v>0</v>
      </c>
      <c r="E17" s="65"/>
      <c r="F17" s="85">
        <f>$D17*'Long-term sickness'!D41</f>
        <v>0</v>
      </c>
      <c r="G17" s="85">
        <f>$D17*'Long-term sickness'!E41</f>
        <v>0</v>
      </c>
      <c r="H17" s="85">
        <f>$D17*'Long-term sickness'!F41</f>
        <v>0</v>
      </c>
      <c r="J17" s="65"/>
    </row>
    <row r="18" spans="1:10" x14ac:dyDescent="0.25">
      <c r="B18" s="155" t="s">
        <v>3</v>
      </c>
      <c r="C18" s="66"/>
      <c r="D18" s="97">
        <v>0</v>
      </c>
      <c r="E18" s="65"/>
      <c r="F18" s="85">
        <f>$D18*'Long-term sickness'!D42</f>
        <v>0</v>
      </c>
      <c r="G18" s="85">
        <f>$D18*'Long-term sickness'!E42</f>
        <v>0</v>
      </c>
      <c r="H18" s="85">
        <f>$D18*'Long-term sickness'!F42</f>
        <v>0</v>
      </c>
      <c r="J18" s="65"/>
    </row>
    <row r="19" spans="1:10" x14ac:dyDescent="0.25">
      <c r="B19" s="155" t="s">
        <v>35</v>
      </c>
      <c r="C19" s="66"/>
      <c r="D19" s="97">
        <v>1</v>
      </c>
      <c r="E19" s="65"/>
      <c r="F19" s="85">
        <f>$D19*'Long-term sickness'!D43</f>
        <v>0</v>
      </c>
      <c r="G19" s="85">
        <f>$D19*'Long-term sickness'!E43</f>
        <v>0</v>
      </c>
      <c r="H19" s="85">
        <f>$D19*'Long-term sickness'!F43</f>
        <v>0</v>
      </c>
      <c r="J19" s="65"/>
    </row>
    <row r="20" spans="1:10" ht="5.45" customHeight="1" x14ac:dyDescent="0.25">
      <c r="B20" s="65"/>
      <c r="D20" s="65"/>
      <c r="E20" s="65"/>
      <c r="F20" s="65"/>
      <c r="G20" s="65"/>
      <c r="H20" s="65"/>
      <c r="J20" s="65"/>
    </row>
    <row r="21" spans="1:10" ht="15.75" thickBot="1" x14ac:dyDescent="0.3">
      <c r="B21" s="2" t="s">
        <v>157</v>
      </c>
      <c r="D21" s="65"/>
      <c r="E21" s="65"/>
      <c r="F21" s="65"/>
      <c r="G21" s="65"/>
      <c r="H21" s="65"/>
      <c r="J21" s="65"/>
    </row>
    <row r="22" spans="1:10" x14ac:dyDescent="0.25">
      <c r="B22" s="155" t="s">
        <v>156</v>
      </c>
      <c r="C22" s="66"/>
      <c r="D22" s="97">
        <v>0</v>
      </c>
      <c r="E22" s="65"/>
      <c r="F22" s="85">
        <f>$D22*'Mental wellbeing'!D48</f>
        <v>0</v>
      </c>
      <c r="G22" s="85">
        <f>$D22*'Mental wellbeing'!E48</f>
        <v>0</v>
      </c>
      <c r="H22" s="85">
        <f>$D22*'Mental wellbeing'!F48</f>
        <v>0</v>
      </c>
      <c r="J22" s="65"/>
    </row>
    <row r="23" spans="1:10" x14ac:dyDescent="0.25">
      <c r="B23" s="155" t="s">
        <v>141</v>
      </c>
      <c r="C23" s="66"/>
      <c r="D23" s="97">
        <v>1</v>
      </c>
      <c r="E23" s="65"/>
      <c r="F23" s="85">
        <f>$D23*'Mental wellbeing'!D49</f>
        <v>48.01</v>
      </c>
      <c r="G23" s="85">
        <f>$D23*'Mental wellbeing'!E49</f>
        <v>1598.056379544</v>
      </c>
      <c r="H23" s="85">
        <f>$D23*'Mental wellbeing'!F49</f>
        <v>1550.046379544</v>
      </c>
      <c r="J23" s="65"/>
    </row>
    <row r="24" spans="1:10" ht="5.45" customHeight="1" x14ac:dyDescent="0.25">
      <c r="B24" s="65"/>
      <c r="D24" s="65"/>
      <c r="E24" s="65"/>
      <c r="F24" s="65"/>
      <c r="G24" s="65"/>
      <c r="H24" s="65"/>
      <c r="J24" s="65"/>
    </row>
    <row r="25" spans="1:10" x14ac:dyDescent="0.25">
      <c r="B25" s="2" t="s">
        <v>43</v>
      </c>
      <c r="D25" s="65"/>
      <c r="E25" s="65"/>
      <c r="F25" s="65"/>
      <c r="G25" s="65"/>
      <c r="H25" s="65"/>
      <c r="J25" s="65"/>
    </row>
    <row r="26" spans="1:10" x14ac:dyDescent="0.25">
      <c r="B26" s="155" t="s">
        <v>172</v>
      </c>
      <c r="C26" s="66"/>
      <c r="D26" s="97">
        <v>1</v>
      </c>
      <c r="E26" s="65"/>
      <c r="F26" s="85">
        <f>$D26*Obesity!D38</f>
        <v>62.8215</v>
      </c>
      <c r="G26" s="85">
        <f>$D26*Obesity!E38</f>
        <v>422.76028707000006</v>
      </c>
      <c r="H26" s="85">
        <f>$D26*Obesity!F38</f>
        <v>359.93878707000005</v>
      </c>
      <c r="J26" s="65"/>
    </row>
    <row r="27" spans="1:10" ht="5.45" customHeight="1" x14ac:dyDescent="0.25">
      <c r="B27" s="65"/>
      <c r="D27" s="65"/>
      <c r="E27" s="65"/>
      <c r="F27" s="65"/>
      <c r="G27" s="65"/>
      <c r="H27" s="65"/>
      <c r="J27" s="65"/>
    </row>
    <row r="28" spans="1:10" x14ac:dyDescent="0.25">
      <c r="B28" s="65"/>
      <c r="D28" s="131" t="s">
        <v>173</v>
      </c>
      <c r="E28" s="65"/>
      <c r="F28" s="84">
        <f>SUM(F17:F19,F14,F11,F22:F23,F26)</f>
        <v>4243.1315000000004</v>
      </c>
      <c r="G28" s="84">
        <f>SUM(G17:G19,G14,G11,G22:G23,G26)</f>
        <v>3801.7675837568577</v>
      </c>
      <c r="H28" s="84">
        <f>SUM(H17:H19,H14,H11,H22:H23,H26)</f>
        <v>-441.36391624314291</v>
      </c>
      <c r="J28" s="65"/>
    </row>
    <row r="29" spans="1:10" x14ac:dyDescent="0.25">
      <c r="B29" s="65"/>
      <c r="D29" s="65"/>
      <c r="E29" s="65"/>
      <c r="F29" s="65"/>
      <c r="G29" s="65"/>
      <c r="H29" s="65"/>
      <c r="J29" s="65"/>
    </row>
    <row r="30" spans="1:10" ht="15.75" x14ac:dyDescent="0.25">
      <c r="A30" s="158"/>
      <c r="B30" s="200"/>
      <c r="C30" s="200"/>
      <c r="D30" s="200"/>
      <c r="E30" s="200"/>
      <c r="F30" s="200"/>
      <c r="G30" s="200"/>
      <c r="H30" s="200"/>
      <c r="I30" s="158"/>
      <c r="J30" s="65"/>
    </row>
    <row r="31" spans="1:10" x14ac:dyDescent="0.25">
      <c r="B31" s="65"/>
      <c r="D31" s="65"/>
      <c r="E31" s="65"/>
      <c r="F31" s="65"/>
      <c r="G31" s="65"/>
      <c r="H31" s="65"/>
      <c r="J31" s="65"/>
    </row>
    <row r="32" spans="1:10" x14ac:dyDescent="0.25">
      <c r="B32" s="65"/>
      <c r="D32" s="65"/>
      <c r="E32" s="65"/>
      <c r="F32" s="65"/>
      <c r="G32" s="65"/>
      <c r="H32" s="65"/>
      <c r="J32" s="65"/>
    </row>
  </sheetData>
  <sheetProtection sheet="1" objects="1" scenarios="1" selectLockedCells="1"/>
  <mergeCells count="3">
    <mergeCell ref="B30:H30"/>
    <mergeCell ref="A1:H1"/>
    <mergeCell ref="A2:H2"/>
  </mergeCells>
  <dataValidations count="2">
    <dataValidation type="whole" showErrorMessage="1" errorTitle="Value out of range" error="Enter a value between 0 and 100" sqref="D13 D15 E13:E15 E17:E20">
      <formula1>0</formula1>
      <formula2>100</formula2>
    </dataValidation>
    <dataValidation type="decimal" allowBlank="1" showInputMessage="1" showErrorMessage="1" sqref="D11 D14 D17:D19 D22:D23 D26">
      <formula1>0</formula1>
      <formula2>1</formula2>
    </dataValidation>
  </dataValidations>
  <pageMargins left="0.7" right="0.7" top="0.75" bottom="0.75" header="0.3" footer="0.3"/>
  <pageSetup scale="9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I72"/>
  <sheetViews>
    <sheetView showGridLines="0" showRowColHeaders="0" zoomScaleNormal="100" workbookViewId="0">
      <pane ySplit="8" topLeftCell="A9" activePane="bottomLeft" state="frozen"/>
      <selection pane="bottomLeft" sqref="A1:F1"/>
    </sheetView>
  </sheetViews>
  <sheetFormatPr defaultColWidth="9.140625" defaultRowHeight="15" x14ac:dyDescent="0.25"/>
  <cols>
    <col min="1" max="1" width="5.28515625" style="57" customWidth="1"/>
    <col min="2" max="2" width="60.7109375" style="10" customWidth="1"/>
    <col min="3" max="3" width="5.85546875" style="10" customWidth="1"/>
    <col min="4" max="6" width="15.7109375" style="10" customWidth="1"/>
    <col min="7" max="7" width="120.7109375" style="4" customWidth="1"/>
    <col min="8" max="16384" width="9.140625" style="4"/>
  </cols>
  <sheetData>
    <row r="1" spans="1:8" ht="15.75" x14ac:dyDescent="0.25">
      <c r="A1" s="191" t="s">
        <v>58</v>
      </c>
      <c r="B1" s="191"/>
      <c r="C1" s="191"/>
      <c r="D1" s="191"/>
      <c r="E1" s="191"/>
      <c r="F1" s="191"/>
      <c r="G1" s="159"/>
    </row>
    <row r="2" spans="1:8" ht="18.75" x14ac:dyDescent="0.25">
      <c r="A2" s="192" t="s">
        <v>103</v>
      </c>
      <c r="B2" s="192"/>
      <c r="C2" s="192"/>
      <c r="D2" s="192"/>
      <c r="E2" s="192"/>
      <c r="F2" s="192"/>
      <c r="G2" s="159"/>
    </row>
    <row r="3" spans="1:8" s="157" customFormat="1" x14ac:dyDescent="0.25">
      <c r="A3" s="158"/>
      <c r="B3" s="158"/>
      <c r="C3" s="158"/>
      <c r="D3" s="158"/>
      <c r="E3" s="158"/>
      <c r="F3" s="158"/>
      <c r="G3" s="159"/>
    </row>
    <row r="4" spans="1:8" s="157" customFormat="1" x14ac:dyDescent="0.25">
      <c r="A4" s="158"/>
      <c r="B4" s="158"/>
      <c r="C4" s="158"/>
      <c r="D4" s="158"/>
      <c r="E4" s="158"/>
      <c r="F4" s="158"/>
      <c r="G4" s="159"/>
    </row>
    <row r="5" spans="1:8" s="157" customFormat="1" x14ac:dyDescent="0.25">
      <c r="A5" s="158"/>
      <c r="B5" s="158"/>
      <c r="C5" s="158"/>
      <c r="D5" s="158"/>
      <c r="E5" s="158"/>
      <c r="F5" s="158"/>
      <c r="G5" s="159"/>
    </row>
    <row r="6" spans="1:8" s="157" customFormat="1" x14ac:dyDescent="0.25">
      <c r="A6" s="158"/>
      <c r="B6" s="158"/>
      <c r="C6" s="158"/>
      <c r="D6" s="158"/>
      <c r="E6" s="158"/>
      <c r="F6" s="158"/>
      <c r="G6" s="159"/>
    </row>
    <row r="7" spans="1:8" s="157" customFormat="1" x14ac:dyDescent="0.25">
      <c r="A7" s="158"/>
      <c r="B7" s="158"/>
      <c r="C7" s="158"/>
      <c r="D7" s="158"/>
      <c r="E7" s="158"/>
      <c r="F7" s="158"/>
      <c r="G7" s="159"/>
    </row>
    <row r="8" spans="1:8" s="157" customFormat="1" x14ac:dyDescent="0.25">
      <c r="A8" s="158"/>
      <c r="B8" s="158"/>
      <c r="C8" s="158"/>
      <c r="D8" s="158"/>
      <c r="E8" s="158"/>
      <c r="F8" s="158"/>
      <c r="G8" s="159"/>
    </row>
    <row r="9" spans="1:8" s="157" customFormat="1" x14ac:dyDescent="0.25">
      <c r="A9" s="141"/>
      <c r="B9" s="141"/>
      <c r="C9" s="141"/>
      <c r="D9" s="141"/>
      <c r="E9" s="141"/>
      <c r="F9" s="141"/>
      <c r="G9" s="141"/>
      <c r="H9" s="141"/>
    </row>
    <row r="10" spans="1:8" x14ac:dyDescent="0.25">
      <c r="B10" s="53"/>
      <c r="C10" s="53"/>
      <c r="D10" s="53"/>
      <c r="E10" s="53"/>
      <c r="F10" s="53"/>
    </row>
    <row r="11" spans="1:8" s="60" customFormat="1" ht="29.45" customHeight="1" x14ac:dyDescent="0.25">
      <c r="A11" s="63"/>
      <c r="B11" s="202" t="s">
        <v>55</v>
      </c>
      <c r="C11" s="202"/>
      <c r="D11" s="202"/>
      <c r="E11" s="202"/>
      <c r="F11" s="202"/>
    </row>
    <row r="12" spans="1:8" s="60" customFormat="1" ht="14.45" customHeight="1" x14ac:dyDescent="0.25">
      <c r="A12" s="63"/>
      <c r="B12" s="59" t="s">
        <v>52</v>
      </c>
      <c r="C12" s="61"/>
      <c r="D12" s="61"/>
      <c r="E12" s="61"/>
      <c r="F12" s="61"/>
    </row>
    <row r="13" spans="1:8" x14ac:dyDescent="0.25">
      <c r="A13" s="63"/>
      <c r="B13" s="55"/>
    </row>
    <row r="14" spans="1:8" s="60" customFormat="1" ht="29.45" customHeight="1" x14ac:dyDescent="0.25">
      <c r="A14" s="63"/>
      <c r="B14" s="202" t="s">
        <v>83</v>
      </c>
      <c r="C14" s="202"/>
      <c r="D14" s="202"/>
      <c r="E14" s="202"/>
      <c r="F14" s="202"/>
    </row>
    <row r="15" spans="1:8" s="60" customFormat="1" ht="14.45" customHeight="1" x14ac:dyDescent="0.25">
      <c r="A15" s="63"/>
      <c r="B15" s="59" t="s">
        <v>84</v>
      </c>
      <c r="C15" s="61"/>
      <c r="D15" s="61"/>
      <c r="E15" s="61"/>
    </row>
    <row r="16" spans="1:8" x14ac:dyDescent="0.25">
      <c r="A16" s="63"/>
      <c r="B16" s="55"/>
    </row>
    <row r="17" spans="1:6" s="60" customFormat="1" ht="29.45" customHeight="1" x14ac:dyDescent="0.25">
      <c r="A17" s="63"/>
      <c r="B17" s="202" t="s">
        <v>88</v>
      </c>
      <c r="C17" s="202"/>
      <c r="D17" s="202"/>
      <c r="E17" s="202"/>
      <c r="F17" s="202"/>
    </row>
    <row r="18" spans="1:6" s="60" customFormat="1" ht="14.45" customHeight="1" x14ac:dyDescent="0.25">
      <c r="A18" s="63"/>
      <c r="B18" s="59" t="s">
        <v>89</v>
      </c>
      <c r="C18" s="61"/>
      <c r="D18" s="61"/>
      <c r="E18" s="61"/>
    </row>
    <row r="19" spans="1:6" x14ac:dyDescent="0.25">
      <c r="A19" s="63"/>
      <c r="B19" s="55"/>
    </row>
    <row r="20" spans="1:6" s="58" customFormat="1" ht="15.6" customHeight="1" x14ac:dyDescent="0.25">
      <c r="A20" s="63"/>
      <c r="B20" s="187" t="s">
        <v>85</v>
      </c>
      <c r="C20" s="187"/>
      <c r="D20" s="187"/>
      <c r="E20" s="187"/>
      <c r="F20" s="187"/>
    </row>
    <row r="21" spans="1:6" s="58" customFormat="1" x14ac:dyDescent="0.25">
      <c r="A21" s="63"/>
      <c r="B21" s="59"/>
      <c r="C21" s="32"/>
      <c r="D21" s="32"/>
      <c r="E21" s="32"/>
      <c r="F21" s="32"/>
    </row>
    <row r="22" spans="1:6" x14ac:dyDescent="0.25">
      <c r="A22" s="63"/>
      <c r="B22" s="187" t="s">
        <v>56</v>
      </c>
      <c r="C22" s="187"/>
      <c r="D22" s="187"/>
      <c r="E22" s="187"/>
      <c r="F22" s="187"/>
    </row>
    <row r="23" spans="1:6" s="58" customFormat="1" x14ac:dyDescent="0.25">
      <c r="A23" s="63"/>
      <c r="B23" s="59" t="s">
        <v>51</v>
      </c>
      <c r="C23" s="32"/>
      <c r="D23" s="32"/>
      <c r="E23" s="32"/>
      <c r="F23" s="32"/>
    </row>
    <row r="24" spans="1:6" x14ac:dyDescent="0.25">
      <c r="A24" s="63"/>
      <c r="B24" s="55"/>
    </row>
    <row r="25" spans="1:6" x14ac:dyDescent="0.25">
      <c r="A25" s="63"/>
      <c r="B25" s="187" t="s">
        <v>87</v>
      </c>
      <c r="C25" s="187"/>
      <c r="D25" s="187"/>
      <c r="E25" s="187"/>
      <c r="F25" s="187"/>
    </row>
    <row r="26" spans="1:6" x14ac:dyDescent="0.25">
      <c r="A26" s="63"/>
      <c r="B26" s="54" t="s">
        <v>86</v>
      </c>
    </row>
    <row r="27" spans="1:6" x14ac:dyDescent="0.25">
      <c r="A27" s="63"/>
      <c r="B27" s="54"/>
    </row>
    <row r="28" spans="1:6" ht="30.6" customHeight="1" x14ac:dyDescent="0.25">
      <c r="A28" s="63"/>
      <c r="B28" s="187" t="s">
        <v>165</v>
      </c>
      <c r="C28" s="187"/>
      <c r="D28" s="187"/>
      <c r="E28" s="187"/>
      <c r="F28" s="187"/>
    </row>
    <row r="29" spans="1:6" x14ac:dyDescent="0.25">
      <c r="A29" s="63"/>
      <c r="B29" s="54" t="s">
        <v>166</v>
      </c>
    </row>
    <row r="30" spans="1:6" x14ac:dyDescent="0.25">
      <c r="A30" s="63"/>
      <c r="B30" s="54"/>
    </row>
    <row r="31" spans="1:6" x14ac:dyDescent="0.25">
      <c r="A31" s="63"/>
      <c r="B31" s="65" t="s">
        <v>111</v>
      </c>
    </row>
    <row r="32" spans="1:6" x14ac:dyDescent="0.25">
      <c r="A32" s="63"/>
      <c r="B32" s="54" t="s">
        <v>112</v>
      </c>
    </row>
    <row r="33" spans="1:6" x14ac:dyDescent="0.25">
      <c r="A33" s="63"/>
      <c r="B33" s="54"/>
    </row>
    <row r="34" spans="1:6" ht="33" customHeight="1" x14ac:dyDescent="0.25">
      <c r="A34" s="63"/>
      <c r="B34" s="187" t="s">
        <v>162</v>
      </c>
      <c r="C34" s="187"/>
      <c r="D34" s="187"/>
      <c r="E34" s="187"/>
      <c r="F34" s="187"/>
    </row>
    <row r="35" spans="1:6" x14ac:dyDescent="0.25">
      <c r="A35" s="63"/>
      <c r="B35" s="54" t="s">
        <v>163</v>
      </c>
    </row>
    <row r="36" spans="1:6" x14ac:dyDescent="0.25">
      <c r="A36" s="63"/>
      <c r="B36" s="54"/>
    </row>
    <row r="37" spans="1:6" ht="44.45" customHeight="1" x14ac:dyDescent="0.25">
      <c r="A37" s="63"/>
      <c r="B37" s="187" t="s">
        <v>48</v>
      </c>
      <c r="C37" s="187"/>
      <c r="D37" s="187"/>
      <c r="E37" s="187"/>
      <c r="F37" s="187"/>
    </row>
    <row r="38" spans="1:6" x14ac:dyDescent="0.25">
      <c r="A38" s="63"/>
      <c r="B38" s="54" t="s">
        <v>167</v>
      </c>
    </row>
    <row r="39" spans="1:6" x14ac:dyDescent="0.25">
      <c r="A39" s="63"/>
      <c r="B39" s="54"/>
    </row>
    <row r="40" spans="1:6" ht="33" customHeight="1" x14ac:dyDescent="0.25">
      <c r="A40" s="63"/>
      <c r="B40" s="187" t="s">
        <v>42</v>
      </c>
      <c r="C40" s="187"/>
      <c r="D40" s="187"/>
      <c r="E40" s="187"/>
      <c r="F40" s="187"/>
    </row>
    <row r="41" spans="1:6" x14ac:dyDescent="0.25">
      <c r="A41" s="63"/>
      <c r="B41" s="54" t="s">
        <v>142</v>
      </c>
    </row>
    <row r="42" spans="1:6" x14ac:dyDescent="0.25">
      <c r="A42" s="63"/>
      <c r="B42" s="54"/>
    </row>
    <row r="43" spans="1:6" x14ac:dyDescent="0.25">
      <c r="A43" s="63"/>
      <c r="B43" s="65" t="s">
        <v>120</v>
      </c>
    </row>
    <row r="44" spans="1:6" x14ac:dyDescent="0.25">
      <c r="A44" s="63"/>
      <c r="B44" s="54" t="s">
        <v>121</v>
      </c>
    </row>
    <row r="45" spans="1:6" x14ac:dyDescent="0.25">
      <c r="A45" s="63"/>
      <c r="B45" s="54"/>
    </row>
    <row r="46" spans="1:6" x14ac:dyDescent="0.25">
      <c r="A46" s="63"/>
      <c r="B46" s="65" t="s">
        <v>107</v>
      </c>
    </row>
    <row r="47" spans="1:6" x14ac:dyDescent="0.25">
      <c r="A47" s="63"/>
      <c r="B47" s="114" t="s">
        <v>108</v>
      </c>
    </row>
    <row r="48" spans="1:6" x14ac:dyDescent="0.25">
      <c r="A48" s="63"/>
      <c r="B48" s="54"/>
    </row>
    <row r="49" spans="1:6" s="58" customFormat="1" ht="15" customHeight="1" x14ac:dyDescent="0.25">
      <c r="A49" s="63"/>
      <c r="B49" s="187" t="s">
        <v>63</v>
      </c>
      <c r="C49" s="187"/>
      <c r="D49" s="187"/>
      <c r="E49" s="187"/>
      <c r="F49" s="187"/>
    </row>
    <row r="50" spans="1:6" s="58" customFormat="1" x14ac:dyDescent="0.25">
      <c r="A50" s="63"/>
      <c r="B50" s="54" t="s">
        <v>54</v>
      </c>
      <c r="C50" s="56"/>
      <c r="D50" s="32"/>
      <c r="E50" s="32"/>
      <c r="F50" s="32"/>
    </row>
    <row r="51" spans="1:6" s="58" customFormat="1" x14ac:dyDescent="0.25">
      <c r="A51" s="63"/>
      <c r="B51" s="54"/>
      <c r="C51" s="56"/>
      <c r="D51" s="32"/>
      <c r="E51" s="32"/>
      <c r="F51" s="32"/>
    </row>
    <row r="52" spans="1:6" s="58" customFormat="1" ht="29.45" customHeight="1" x14ac:dyDescent="0.25">
      <c r="A52" s="63"/>
      <c r="B52" s="202" t="s">
        <v>71</v>
      </c>
      <c r="C52" s="202"/>
      <c r="D52" s="202"/>
      <c r="E52" s="202"/>
      <c r="F52" s="202"/>
    </row>
    <row r="53" spans="1:6" s="58" customFormat="1" x14ac:dyDescent="0.25">
      <c r="A53" s="63"/>
      <c r="B53" s="59" t="s">
        <v>62</v>
      </c>
      <c r="C53" s="59"/>
      <c r="D53" s="59"/>
      <c r="E53" s="59"/>
      <c r="F53" s="59"/>
    </row>
    <row r="54" spans="1:6" s="58" customFormat="1" x14ac:dyDescent="0.25">
      <c r="A54" s="63"/>
      <c r="B54" s="59"/>
      <c r="C54" s="59"/>
      <c r="D54" s="59"/>
      <c r="E54" s="59"/>
      <c r="F54" s="59"/>
    </row>
    <row r="55" spans="1:6" s="58" customFormat="1" x14ac:dyDescent="0.25">
      <c r="A55" s="63"/>
      <c r="B55" s="65" t="s">
        <v>113</v>
      </c>
      <c r="C55" s="59"/>
      <c r="D55" s="59"/>
      <c r="E55" s="59"/>
      <c r="F55" s="59"/>
    </row>
    <row r="56" spans="1:6" s="58" customFormat="1" x14ac:dyDescent="0.25">
      <c r="A56" s="63"/>
      <c r="B56" s="59" t="s">
        <v>114</v>
      </c>
      <c r="C56" s="59"/>
      <c r="D56" s="59"/>
      <c r="E56" s="59"/>
      <c r="F56" s="59"/>
    </row>
    <row r="57" spans="1:6" s="58" customFormat="1" x14ac:dyDescent="0.25">
      <c r="A57" s="63"/>
      <c r="B57" s="59"/>
      <c r="C57" s="59"/>
      <c r="D57" s="59"/>
      <c r="E57" s="59"/>
      <c r="F57" s="59"/>
    </row>
    <row r="58" spans="1:6" s="58" customFormat="1" ht="28.9" customHeight="1" x14ac:dyDescent="0.25">
      <c r="A58" s="63"/>
      <c r="B58" s="187" t="s">
        <v>41</v>
      </c>
      <c r="C58" s="187"/>
      <c r="D58" s="187"/>
      <c r="E58" s="187"/>
      <c r="F58" s="187"/>
    </row>
    <row r="59" spans="1:6" s="58" customFormat="1" x14ac:dyDescent="0.25">
      <c r="A59" s="63"/>
      <c r="B59" s="59" t="s">
        <v>161</v>
      </c>
      <c r="C59" s="59"/>
      <c r="D59" s="59"/>
      <c r="E59" s="59"/>
      <c r="F59" s="59"/>
    </row>
    <row r="60" spans="1:6" s="58" customFormat="1" x14ac:dyDescent="0.25">
      <c r="A60" s="63"/>
      <c r="B60" s="59"/>
      <c r="C60" s="59"/>
      <c r="D60" s="59"/>
      <c r="E60" s="59"/>
      <c r="F60" s="59"/>
    </row>
    <row r="61" spans="1:6" s="58" customFormat="1" ht="15.6" customHeight="1" x14ac:dyDescent="0.25">
      <c r="A61" s="63"/>
      <c r="B61" s="187" t="s">
        <v>151</v>
      </c>
      <c r="C61" s="187"/>
      <c r="D61" s="187"/>
      <c r="E61" s="187"/>
      <c r="F61" s="187"/>
    </row>
    <row r="62" spans="1:6" s="58" customFormat="1" ht="15.6" customHeight="1" x14ac:dyDescent="0.25">
      <c r="A62" s="63"/>
      <c r="B62" s="204" t="s">
        <v>152</v>
      </c>
      <c r="C62" s="204"/>
      <c r="D62" s="204"/>
      <c r="E62" s="204"/>
      <c r="F62" s="204"/>
    </row>
    <row r="63" spans="1:6" s="58" customFormat="1" x14ac:dyDescent="0.25">
      <c r="A63" s="63"/>
      <c r="B63" s="65"/>
      <c r="C63" s="54"/>
      <c r="D63" s="54"/>
      <c r="E63" s="54"/>
      <c r="F63" s="54"/>
    </row>
    <row r="64" spans="1:6" s="58" customFormat="1" ht="30" x14ac:dyDescent="0.25">
      <c r="A64" s="63"/>
      <c r="B64" s="64" t="s">
        <v>65</v>
      </c>
      <c r="C64" s="56"/>
      <c r="D64" s="32"/>
      <c r="E64" s="32"/>
      <c r="F64" s="32"/>
    </row>
    <row r="65" spans="1:9" s="58" customFormat="1" x14ac:dyDescent="0.25">
      <c r="A65" s="63"/>
      <c r="B65" s="54" t="s">
        <v>64</v>
      </c>
      <c r="C65" s="56"/>
      <c r="D65" s="32"/>
      <c r="E65" s="32"/>
      <c r="F65" s="32"/>
    </row>
    <row r="66" spans="1:9" s="58" customFormat="1" x14ac:dyDescent="0.25">
      <c r="A66" s="63"/>
      <c r="B66" s="54"/>
      <c r="C66" s="56"/>
      <c r="D66" s="32"/>
      <c r="E66" s="32"/>
      <c r="F66" s="32"/>
    </row>
    <row r="67" spans="1:9" s="58" customFormat="1" x14ac:dyDescent="0.25">
      <c r="A67" s="63"/>
      <c r="B67" s="64" t="s">
        <v>78</v>
      </c>
      <c r="C67" s="56"/>
      <c r="D67" s="32"/>
      <c r="E67" s="32"/>
      <c r="F67" s="32"/>
    </row>
    <row r="68" spans="1:9" s="58" customFormat="1" ht="14.45" customHeight="1" x14ac:dyDescent="0.25">
      <c r="A68" s="63"/>
      <c r="B68" s="54" t="s">
        <v>70</v>
      </c>
      <c r="C68" s="54"/>
      <c r="D68" s="54"/>
      <c r="E68" s="54"/>
      <c r="F68" s="54"/>
      <c r="G68" s="54"/>
      <c r="H68" s="54"/>
      <c r="I68" s="54"/>
    </row>
    <row r="69" spans="1:9" s="58" customFormat="1" x14ac:dyDescent="0.25">
      <c r="A69" s="63"/>
      <c r="B69" s="32"/>
      <c r="C69" s="32"/>
      <c r="D69" s="32"/>
      <c r="E69" s="32"/>
      <c r="F69" s="32"/>
    </row>
    <row r="70" spans="1:9" x14ac:dyDescent="0.25">
      <c r="A70" s="63"/>
    </row>
    <row r="71" spans="1:9" ht="15.75" x14ac:dyDescent="0.25">
      <c r="A71" s="203"/>
      <c r="B71" s="203"/>
      <c r="C71" s="203"/>
      <c r="D71" s="203"/>
      <c r="E71" s="203"/>
      <c r="F71" s="203"/>
      <c r="G71" s="159"/>
    </row>
    <row r="72" spans="1:9" x14ac:dyDescent="0.25">
      <c r="A72" s="63"/>
    </row>
  </sheetData>
  <sheetProtection sheet="1" objects="1" scenarios="1" selectLockedCells="1"/>
  <mergeCells count="18">
    <mergeCell ref="A71:F71"/>
    <mergeCell ref="B61:F61"/>
    <mergeCell ref="B62:F62"/>
    <mergeCell ref="B58:F58"/>
    <mergeCell ref="B34:F34"/>
    <mergeCell ref="B28:F28"/>
    <mergeCell ref="B37:F37"/>
    <mergeCell ref="B52:F52"/>
    <mergeCell ref="A1:F1"/>
    <mergeCell ref="A2:F2"/>
    <mergeCell ref="B49:F49"/>
    <mergeCell ref="B25:F25"/>
    <mergeCell ref="B17:F17"/>
    <mergeCell ref="B40:F40"/>
    <mergeCell ref="B14:F14"/>
    <mergeCell ref="B11:F11"/>
    <mergeCell ref="B22:F22"/>
    <mergeCell ref="B20:F20"/>
  </mergeCells>
  <hyperlinks>
    <hyperlink ref="B23" r:id="rId1"/>
    <hyperlink ref="B50" r:id="rId2"/>
    <hyperlink ref="B53" r:id="rId3"/>
    <hyperlink ref="B68" r:id="rId4" location="nurse5"/>
    <hyperlink ref="B12" r:id="rId5"/>
    <hyperlink ref="B37" r:id="rId6"/>
    <hyperlink ref="B65" r:id="rId7"/>
    <hyperlink ref="B15" r:id="rId8"/>
    <hyperlink ref="B18" r:id="rId9"/>
    <hyperlink ref="B26" r:id="rId10"/>
    <hyperlink ref="B29" r:id="rId11"/>
    <hyperlink ref="B32" r:id="rId12"/>
    <hyperlink ref="B35" r:id="rId13"/>
    <hyperlink ref="B38" r:id="rId14"/>
    <hyperlink ref="B41" r:id="rId15"/>
    <hyperlink ref="B44" r:id="rId16"/>
    <hyperlink ref="B47" r:id="rId17"/>
    <hyperlink ref="B56" r:id="rId18"/>
    <hyperlink ref="B59" r:id="rId19"/>
    <hyperlink ref="B62:F62" r:id="rId20" display="http://www.centreformentalhealth.org.uk/publications/MH_at_work.aspx?ID=575"/>
  </hyperlinks>
  <pageMargins left="0.70866141732283472" right="0.70866141732283472" top="0.74803149606299213" bottom="0.74803149606299213" header="0.31496062992125984" footer="0.31496062992125984"/>
  <pageSetup paperSize="9" scale="81" fitToHeight="0" orientation="portrait" r:id="rId21"/>
  <headerFooter>
    <oddFooter>Page &amp;P</oddFooter>
  </headerFooter>
  <drawing r:id="rId2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97"/>
  <sheetViews>
    <sheetView workbookViewId="0">
      <selection activeCell="K24" sqref="K24"/>
    </sheetView>
  </sheetViews>
  <sheetFormatPr defaultColWidth="9.140625" defaultRowHeight="15" x14ac:dyDescent="0.25"/>
  <cols>
    <col min="1" max="1" width="22.140625" style="47" customWidth="1"/>
    <col min="2" max="2" width="26.140625" style="47" customWidth="1"/>
    <col min="3" max="3" width="14" style="47" customWidth="1"/>
    <col min="4" max="16384" width="9.140625" style="47"/>
  </cols>
  <sheetData>
    <row r="1" spans="1:4" x14ac:dyDescent="0.25">
      <c r="A1" s="1" t="s">
        <v>30</v>
      </c>
      <c r="B1" s="1" t="s">
        <v>31</v>
      </c>
      <c r="C1" s="1" t="s">
        <v>32</v>
      </c>
      <c r="D1" s="1" t="s">
        <v>47</v>
      </c>
    </row>
    <row r="3" spans="1:4" x14ac:dyDescent="0.25">
      <c r="A3" s="47" t="s">
        <v>195</v>
      </c>
      <c r="B3" s="1" t="s">
        <v>93</v>
      </c>
      <c r="D3" s="1" t="s">
        <v>93</v>
      </c>
    </row>
    <row r="4" spans="1:4" x14ac:dyDescent="0.25">
      <c r="C4" s="68">
        <f>Inputs!D11</f>
        <v>5</v>
      </c>
      <c r="D4" s="47">
        <v>1000</v>
      </c>
    </row>
    <row r="5" spans="1:4" s="65" customFormat="1" x14ac:dyDescent="0.25">
      <c r="C5" s="81">
        <f>Inputs!D12</f>
        <v>7</v>
      </c>
      <c r="D5" s="47">
        <v>7.5</v>
      </c>
    </row>
    <row r="6" spans="1:4" x14ac:dyDescent="0.25">
      <c r="C6" s="65">
        <f>Inputs!D13</f>
        <v>242</v>
      </c>
      <c r="D6" s="47">
        <v>242</v>
      </c>
    </row>
    <row r="7" spans="1:4" x14ac:dyDescent="0.25">
      <c r="C7" s="69">
        <f>Inputs!D14</f>
        <v>4.24E-2</v>
      </c>
      <c r="D7" s="72">
        <v>4.24E-2</v>
      </c>
    </row>
    <row r="8" spans="1:4" x14ac:dyDescent="0.25">
      <c r="B8" s="1"/>
      <c r="C8" s="71">
        <f>Inputs!D15</f>
        <v>7.8E-2</v>
      </c>
      <c r="D8" s="75">
        <v>7.8E-2</v>
      </c>
    </row>
    <row r="9" spans="1:4" x14ac:dyDescent="0.25">
      <c r="A9" s="1"/>
      <c r="B9" s="8"/>
      <c r="C9" s="82">
        <f>Inputs!D16</f>
        <v>6125</v>
      </c>
      <c r="D9" s="82">
        <v>6125</v>
      </c>
    </row>
    <row r="10" spans="1:4" x14ac:dyDescent="0.25">
      <c r="A10" s="1"/>
      <c r="B10" s="8"/>
      <c r="C10" s="82">
        <f>Inputs!D17</f>
        <v>122.07850000000001</v>
      </c>
      <c r="D10" s="82">
        <f>29543/D6</f>
        <v>122.07851239669421</v>
      </c>
    </row>
    <row r="11" spans="1:4" x14ac:dyDescent="0.25">
      <c r="A11" s="1"/>
      <c r="B11" s="8"/>
      <c r="C11" s="65"/>
      <c r="D11" s="8"/>
    </row>
    <row r="12" spans="1:4" x14ac:dyDescent="0.25">
      <c r="A12" s="1"/>
      <c r="B12" s="8"/>
      <c r="C12" s="65"/>
      <c r="D12" s="8"/>
    </row>
    <row r="13" spans="1:4" x14ac:dyDescent="0.25">
      <c r="A13" s="47" t="s">
        <v>196</v>
      </c>
      <c r="B13" s="1" t="s">
        <v>46</v>
      </c>
      <c r="C13" s="9"/>
      <c r="D13" s="1" t="s">
        <v>46</v>
      </c>
    </row>
    <row r="14" spans="1:4" x14ac:dyDescent="0.25">
      <c r="C14" s="8">
        <f>'Smoking cessation'!$D$15</f>
        <v>0.25</v>
      </c>
      <c r="D14" s="8">
        <v>0.25</v>
      </c>
    </row>
    <row r="15" spans="1:4" x14ac:dyDescent="0.25">
      <c r="C15" s="9">
        <f>'Smoking cessation'!$D$16</f>
        <v>40</v>
      </c>
      <c r="D15" s="7">
        <v>40</v>
      </c>
    </row>
    <row r="16" spans="1:4" x14ac:dyDescent="0.25">
      <c r="C16" s="9">
        <f>'Smoking cessation'!$D$17</f>
        <v>33</v>
      </c>
      <c r="D16" s="47">
        <v>33</v>
      </c>
    </row>
    <row r="17" spans="1:4" x14ac:dyDescent="0.25">
      <c r="C17" s="8">
        <f>'Smoking cessation'!$D$18</f>
        <v>0.72</v>
      </c>
      <c r="D17" s="8">
        <v>0.72</v>
      </c>
    </row>
    <row r="18" spans="1:4" x14ac:dyDescent="0.25">
      <c r="C18" s="7">
        <f>'Smoking cessation'!D23</f>
        <v>5</v>
      </c>
      <c r="D18" s="47">
        <v>5</v>
      </c>
    </row>
    <row r="19" spans="1:4" x14ac:dyDescent="0.25">
      <c r="C19" s="7">
        <f>'Smoking cessation'!D24</f>
        <v>5</v>
      </c>
      <c r="D19" s="47">
        <v>5</v>
      </c>
    </row>
    <row r="20" spans="1:4" x14ac:dyDescent="0.25">
      <c r="C20" s="9">
        <f>'Smoking cessation'!E23</f>
        <v>19.46</v>
      </c>
      <c r="D20" s="47">
        <v>19.46</v>
      </c>
    </row>
    <row r="21" spans="1:4" x14ac:dyDescent="0.25">
      <c r="C21" s="9">
        <f>'Smoking cessation'!E24</f>
        <v>10</v>
      </c>
      <c r="D21" s="47">
        <v>10</v>
      </c>
    </row>
    <row r="22" spans="1:4" x14ac:dyDescent="0.25">
      <c r="C22" s="9">
        <f>'Smoking cessation'!F25</f>
        <v>0</v>
      </c>
      <c r="D22" s="47">
        <v>0</v>
      </c>
    </row>
    <row r="23" spans="1:4" x14ac:dyDescent="0.25">
      <c r="C23" s="8">
        <f>'Smoking cessation'!D30</f>
        <v>0.44</v>
      </c>
      <c r="D23" s="8">
        <v>0.44</v>
      </c>
    </row>
    <row r="24" spans="1:4" x14ac:dyDescent="0.25">
      <c r="C24" s="9"/>
    </row>
    <row r="25" spans="1:4" x14ac:dyDescent="0.25">
      <c r="C25" s="9"/>
    </row>
    <row r="26" spans="1:4" x14ac:dyDescent="0.25">
      <c r="A26" s="47" t="s">
        <v>197</v>
      </c>
      <c r="B26" s="1" t="s">
        <v>45</v>
      </c>
      <c r="C26" s="9"/>
      <c r="D26" s="1" t="s">
        <v>45</v>
      </c>
    </row>
    <row r="27" spans="1:4" s="65" customFormat="1" x14ac:dyDescent="0.25">
      <c r="B27" s="1"/>
      <c r="C27" s="82">
        <f>'Physical activity'!F20</f>
        <v>3000</v>
      </c>
      <c r="D27" s="119">
        <v>3000</v>
      </c>
    </row>
    <row r="28" spans="1:4" x14ac:dyDescent="0.25">
      <c r="C28" s="117" t="str">
        <f>'Physical activity'!D20</f>
        <v>NA</v>
      </c>
      <c r="D28" s="117" t="s">
        <v>9</v>
      </c>
    </row>
    <row r="29" spans="1:4" x14ac:dyDescent="0.25">
      <c r="C29" s="117">
        <f>'Physical activity'!D21</f>
        <v>35</v>
      </c>
      <c r="D29" s="82">
        <v>35</v>
      </c>
    </row>
    <row r="30" spans="1:4" x14ac:dyDescent="0.25">
      <c r="C30" s="117">
        <f>'Physical activity'!D22</f>
        <v>20</v>
      </c>
      <c r="D30" s="82">
        <v>20</v>
      </c>
    </row>
    <row r="31" spans="1:4" x14ac:dyDescent="0.25">
      <c r="C31" s="117">
        <f>'Physical activity'!D23</f>
        <v>10</v>
      </c>
      <c r="D31" s="82">
        <v>10</v>
      </c>
    </row>
    <row r="32" spans="1:4" x14ac:dyDescent="0.25">
      <c r="C32" s="117">
        <f>'Physical activity'!D24</f>
        <v>10</v>
      </c>
      <c r="D32" s="82">
        <v>10</v>
      </c>
    </row>
    <row r="33" spans="3:4" x14ac:dyDescent="0.25">
      <c r="C33" s="117">
        <f>'Physical activity'!D25</f>
        <v>50</v>
      </c>
      <c r="D33" s="82">
        <v>50</v>
      </c>
    </row>
    <row r="34" spans="3:4" x14ac:dyDescent="0.25">
      <c r="C34" s="117">
        <f>'Physical activity'!D26</f>
        <v>100</v>
      </c>
      <c r="D34" s="82">
        <v>100</v>
      </c>
    </row>
    <row r="35" spans="3:4" x14ac:dyDescent="0.25">
      <c r="C35" s="117">
        <f>'Physical activity'!D27</f>
        <v>100</v>
      </c>
      <c r="D35" s="82">
        <v>100</v>
      </c>
    </row>
    <row r="36" spans="3:4" x14ac:dyDescent="0.25">
      <c r="C36" s="117">
        <f>'Physical activity'!D28</f>
        <v>20</v>
      </c>
      <c r="D36" s="82">
        <v>20</v>
      </c>
    </row>
    <row r="37" spans="3:4" x14ac:dyDescent="0.25">
      <c r="C37" s="117" t="str">
        <f>'Physical activity'!D29</f>
        <v>NA</v>
      </c>
      <c r="D37" s="117" t="s">
        <v>9</v>
      </c>
    </row>
    <row r="38" spans="3:4" x14ac:dyDescent="0.25">
      <c r="C38" s="117">
        <f>'Physical activity'!D30</f>
        <v>2</v>
      </c>
      <c r="D38" s="82">
        <v>2</v>
      </c>
    </row>
    <row r="39" spans="3:4" s="65" customFormat="1" x14ac:dyDescent="0.25">
      <c r="C39" s="117">
        <f>'Physical activity'!F29</f>
        <v>200</v>
      </c>
      <c r="D39" s="82">
        <v>200</v>
      </c>
    </row>
    <row r="40" spans="3:4" x14ac:dyDescent="0.25">
      <c r="C40" s="116">
        <f>'Physical activity'!E20</f>
        <v>1</v>
      </c>
      <c r="D40" s="70">
        <v>1</v>
      </c>
    </row>
    <row r="41" spans="3:4" x14ac:dyDescent="0.25">
      <c r="C41" s="116">
        <f>'Physical activity'!E21</f>
        <v>1</v>
      </c>
      <c r="D41" s="70">
        <v>1</v>
      </c>
    </row>
    <row r="42" spans="3:4" x14ac:dyDescent="0.25">
      <c r="C42" s="116">
        <f>'Physical activity'!E22</f>
        <v>0.5</v>
      </c>
      <c r="D42" s="70">
        <v>0.5</v>
      </c>
    </row>
    <row r="43" spans="3:4" x14ac:dyDescent="0.25">
      <c r="C43" s="116">
        <f>'Physical activity'!E23</f>
        <v>0.5</v>
      </c>
      <c r="D43" s="70">
        <v>0.5</v>
      </c>
    </row>
    <row r="44" spans="3:4" x14ac:dyDescent="0.25">
      <c r="C44" s="116">
        <f>'Physical activity'!E24</f>
        <v>1</v>
      </c>
      <c r="D44" s="70">
        <v>1</v>
      </c>
    </row>
    <row r="45" spans="3:4" x14ac:dyDescent="0.25">
      <c r="C45" s="116">
        <f>'Physical activity'!E25</f>
        <v>0.3</v>
      </c>
      <c r="D45" s="70">
        <v>0.3</v>
      </c>
    </row>
    <row r="46" spans="3:4" x14ac:dyDescent="0.25">
      <c r="C46" s="116">
        <f>'Physical activity'!E26</f>
        <v>0.3</v>
      </c>
      <c r="D46" s="70">
        <v>0.3</v>
      </c>
    </row>
    <row r="47" spans="3:4" x14ac:dyDescent="0.25">
      <c r="C47" s="116">
        <f>'Physical activity'!E27</f>
        <v>0.3</v>
      </c>
      <c r="D47" s="70">
        <v>0.3</v>
      </c>
    </row>
    <row r="48" spans="3:4" x14ac:dyDescent="0.25">
      <c r="C48" s="116">
        <f>'Physical activity'!E28</f>
        <v>1</v>
      </c>
      <c r="D48" s="70">
        <v>1</v>
      </c>
    </row>
    <row r="49" spans="1:4" x14ac:dyDescent="0.25">
      <c r="C49" s="116">
        <f>'Physical activity'!E29</f>
        <v>1</v>
      </c>
      <c r="D49" s="70">
        <v>1</v>
      </c>
    </row>
    <row r="50" spans="1:4" x14ac:dyDescent="0.25">
      <c r="C50" s="116">
        <f>'Physical activity'!E30</f>
        <v>1</v>
      </c>
      <c r="D50" s="70">
        <v>1</v>
      </c>
    </row>
    <row r="51" spans="1:4" x14ac:dyDescent="0.25">
      <c r="C51" s="116">
        <f>'Physical activity'!D36</f>
        <v>0.2</v>
      </c>
      <c r="D51" s="8">
        <v>0.2</v>
      </c>
    </row>
    <row r="52" spans="1:4" x14ac:dyDescent="0.25">
      <c r="C52" s="116">
        <f>'Physical activity'!D37</f>
        <v>0.18</v>
      </c>
      <c r="D52" s="8">
        <v>0.18</v>
      </c>
    </row>
    <row r="53" spans="1:4" x14ac:dyDescent="0.25">
      <c r="C53" s="116"/>
      <c r="D53" s="8"/>
    </row>
    <row r="54" spans="1:4" x14ac:dyDescent="0.25">
      <c r="C54" s="116"/>
    </row>
    <row r="55" spans="1:4" x14ac:dyDescent="0.25">
      <c r="A55" s="47" t="s">
        <v>198</v>
      </c>
      <c r="B55" s="1" t="s">
        <v>100</v>
      </c>
      <c r="D55" s="1" t="s">
        <v>101</v>
      </c>
    </row>
    <row r="56" spans="1:4" x14ac:dyDescent="0.25">
      <c r="C56" s="8">
        <f>'Long-term sickness'!D15</f>
        <v>0.33</v>
      </c>
      <c r="D56" s="8">
        <v>0.33</v>
      </c>
    </row>
    <row r="57" spans="1:4" x14ac:dyDescent="0.25">
      <c r="C57" s="8">
        <f>'Long-term sickness'!D16</f>
        <v>0.7</v>
      </c>
      <c r="D57" s="8">
        <v>0.7</v>
      </c>
    </row>
    <row r="58" spans="1:4" x14ac:dyDescent="0.25">
      <c r="C58" s="7">
        <f>'Long-term sickness'!D17</f>
        <v>71.525917808219177</v>
      </c>
      <c r="D58" s="7">
        <v>71.525917808219177</v>
      </c>
    </row>
    <row r="59" spans="1:4" x14ac:dyDescent="0.25">
      <c r="C59" s="9">
        <f>'Long-term sickness'!D22</f>
        <v>174</v>
      </c>
      <c r="D59" s="47">
        <v>174</v>
      </c>
    </row>
    <row r="60" spans="1:4" x14ac:dyDescent="0.25">
      <c r="C60" s="9">
        <f>'Long-term sickness'!D23</f>
        <v>662</v>
      </c>
      <c r="D60" s="47">
        <v>662</v>
      </c>
    </row>
    <row r="61" spans="1:4" x14ac:dyDescent="0.25">
      <c r="C61" s="9">
        <f>'Long-term sickness'!D24</f>
        <v>563</v>
      </c>
      <c r="D61" s="47">
        <v>563</v>
      </c>
    </row>
    <row r="62" spans="1:4" x14ac:dyDescent="0.25">
      <c r="C62" s="7">
        <f>'Long-term sickness'!D25</f>
        <v>50</v>
      </c>
      <c r="D62" s="7">
        <v>50</v>
      </c>
    </row>
    <row r="63" spans="1:4" x14ac:dyDescent="0.25">
      <c r="C63" s="9">
        <f>'Long-term sickness'!D30</f>
        <v>1.06</v>
      </c>
      <c r="D63" s="48">
        <v>1.06</v>
      </c>
    </row>
    <row r="64" spans="1:4" x14ac:dyDescent="0.25">
      <c r="C64" s="9">
        <f>'Long-term sickness'!D31</f>
        <v>1.1200000000000001</v>
      </c>
      <c r="D64" s="9">
        <v>1.1200000000000001</v>
      </c>
    </row>
    <row r="65" spans="1:4" x14ac:dyDescent="0.25">
      <c r="C65" s="9">
        <f>'Long-term sickness'!D32</f>
        <v>1.43</v>
      </c>
      <c r="D65" s="48">
        <v>1.43</v>
      </c>
    </row>
    <row r="66" spans="1:4" x14ac:dyDescent="0.25">
      <c r="C66" s="9"/>
    </row>
    <row r="67" spans="1:4" x14ac:dyDescent="0.25">
      <c r="C67" s="9"/>
    </row>
    <row r="68" spans="1:4" x14ac:dyDescent="0.25">
      <c r="A68" s="47" t="s">
        <v>199</v>
      </c>
      <c r="B68" s="1" t="s">
        <v>157</v>
      </c>
      <c r="C68" s="9"/>
      <c r="D68" s="1" t="s">
        <v>157</v>
      </c>
    </row>
    <row r="69" spans="1:4" x14ac:dyDescent="0.25">
      <c r="C69" s="8">
        <f>'Mental wellbeing'!D17</f>
        <v>0.3</v>
      </c>
      <c r="D69" s="8">
        <v>0.3</v>
      </c>
    </row>
    <row r="70" spans="1:4" x14ac:dyDescent="0.25">
      <c r="C70" s="8">
        <f>'Mental wellbeing'!D18</f>
        <v>0.21</v>
      </c>
      <c r="D70" s="8">
        <v>0.21</v>
      </c>
    </row>
    <row r="71" spans="1:4" x14ac:dyDescent="0.25">
      <c r="C71" s="8">
        <f>'Mental wellbeing'!D20</f>
        <v>0.41</v>
      </c>
      <c r="D71" s="8">
        <v>0.41</v>
      </c>
    </row>
    <row r="72" spans="1:4" x14ac:dyDescent="0.25">
      <c r="C72" s="8">
        <f>'Mental wellbeing'!D21</f>
        <v>0.08</v>
      </c>
      <c r="D72" s="70">
        <v>0.08</v>
      </c>
    </row>
    <row r="73" spans="1:4" x14ac:dyDescent="0.25">
      <c r="C73" s="128">
        <f>'Mental wellbeing'!D22</f>
        <v>1</v>
      </c>
      <c r="D73" s="128">
        <v>1</v>
      </c>
    </row>
    <row r="74" spans="1:4" x14ac:dyDescent="0.25">
      <c r="C74" s="82">
        <f>'Mental wellbeing'!D27</f>
        <v>31</v>
      </c>
      <c r="D74" s="82">
        <v>31</v>
      </c>
    </row>
    <row r="75" spans="1:4" x14ac:dyDescent="0.25">
      <c r="C75" s="82">
        <f>'Mental wellbeing'!D28</f>
        <v>244</v>
      </c>
      <c r="D75" s="82">
        <v>244</v>
      </c>
    </row>
    <row r="76" spans="1:4" x14ac:dyDescent="0.25">
      <c r="C76" s="82">
        <f>'Mental wellbeing'!D29</f>
        <v>81</v>
      </c>
      <c r="D76" s="82">
        <v>81</v>
      </c>
    </row>
    <row r="77" spans="1:4" x14ac:dyDescent="0.25">
      <c r="C77" s="8">
        <f>'Mental wellbeing'!D34</f>
        <v>0.3</v>
      </c>
      <c r="D77" s="8">
        <v>0.3</v>
      </c>
    </row>
    <row r="78" spans="1:4" x14ac:dyDescent="0.25">
      <c r="C78" s="8">
        <f>'Mental wellbeing'!D35</f>
        <v>0.3</v>
      </c>
      <c r="D78" s="70">
        <v>0.3</v>
      </c>
    </row>
    <row r="79" spans="1:4" s="141" customFormat="1" x14ac:dyDescent="0.25">
      <c r="C79" s="8"/>
      <c r="D79" s="70"/>
    </row>
    <row r="80" spans="1:4" x14ac:dyDescent="0.25">
      <c r="C80" s="9"/>
    </row>
    <row r="81" spans="1:4" x14ac:dyDescent="0.25">
      <c r="A81" s="47" t="s">
        <v>200</v>
      </c>
      <c r="B81" s="1" t="s">
        <v>43</v>
      </c>
      <c r="C81" s="9"/>
      <c r="D81" s="1" t="s">
        <v>43</v>
      </c>
    </row>
    <row r="82" spans="1:4" x14ac:dyDescent="0.25">
      <c r="C82" s="8">
        <f>Obesity!D15</f>
        <v>0.21</v>
      </c>
      <c r="D82" s="8">
        <v>0.21</v>
      </c>
    </row>
    <row r="83" spans="1:4" x14ac:dyDescent="0.25">
      <c r="C83" s="73">
        <f>Obesity!D16</f>
        <v>1.25</v>
      </c>
      <c r="D83" s="9">
        <v>1.25</v>
      </c>
    </row>
    <row r="84" spans="1:4" x14ac:dyDescent="0.25">
      <c r="C84" s="130">
        <f>Obesity!D17</f>
        <v>1.7</v>
      </c>
      <c r="D84" s="74">
        <v>1.7</v>
      </c>
    </row>
    <row r="85" spans="1:4" x14ac:dyDescent="0.25">
      <c r="C85" s="51">
        <f>Obesity!D22</f>
        <v>59.83</v>
      </c>
      <c r="D85" s="51">
        <v>59.83</v>
      </c>
    </row>
    <row r="86" spans="1:4" x14ac:dyDescent="0.25">
      <c r="C86" s="6">
        <f>Obesity!D27</f>
        <v>0.1</v>
      </c>
      <c r="D86" s="67">
        <v>0.1</v>
      </c>
    </row>
    <row r="87" spans="1:4" s="65" customFormat="1" x14ac:dyDescent="0.25">
      <c r="C87" s="6"/>
      <c r="D87" s="67"/>
    </row>
    <row r="88" spans="1:4" x14ac:dyDescent="0.25">
      <c r="C88" s="6"/>
      <c r="D88" s="6"/>
    </row>
    <row r="89" spans="1:4" x14ac:dyDescent="0.25">
      <c r="A89" s="141" t="s">
        <v>201</v>
      </c>
      <c r="B89" s="1" t="s">
        <v>102</v>
      </c>
      <c r="C89" s="9"/>
      <c r="D89" s="1" t="s">
        <v>102</v>
      </c>
    </row>
    <row r="90" spans="1:4" x14ac:dyDescent="0.25">
      <c r="A90" s="141"/>
      <c r="B90" s="141"/>
      <c r="C90" s="8">
        <f>Summary!D11</f>
        <v>1</v>
      </c>
      <c r="D90" s="70">
        <v>1</v>
      </c>
    </row>
    <row r="91" spans="1:4" x14ac:dyDescent="0.25">
      <c r="C91" s="8">
        <f>Summary!D14</f>
        <v>1</v>
      </c>
      <c r="D91" s="70">
        <v>1</v>
      </c>
    </row>
    <row r="92" spans="1:4" x14ac:dyDescent="0.25">
      <c r="C92" s="8">
        <f>Summary!D17</f>
        <v>0</v>
      </c>
      <c r="D92" s="70">
        <v>0</v>
      </c>
    </row>
    <row r="93" spans="1:4" x14ac:dyDescent="0.25">
      <c r="C93" s="8">
        <f>Summary!D18</f>
        <v>0</v>
      </c>
      <c r="D93" s="70">
        <v>0</v>
      </c>
    </row>
    <row r="94" spans="1:4" x14ac:dyDescent="0.25">
      <c r="C94" s="8">
        <f>Summary!D19</f>
        <v>1</v>
      </c>
      <c r="D94" s="70">
        <v>1</v>
      </c>
    </row>
    <row r="95" spans="1:4" x14ac:dyDescent="0.25">
      <c r="C95" s="8">
        <f>Summary!D22</f>
        <v>0</v>
      </c>
      <c r="D95" s="70">
        <v>0</v>
      </c>
    </row>
    <row r="96" spans="1:4" x14ac:dyDescent="0.25">
      <c r="C96" s="8">
        <f>Summary!D23</f>
        <v>1</v>
      </c>
      <c r="D96" s="70">
        <v>1</v>
      </c>
    </row>
    <row r="97" spans="3:4" x14ac:dyDescent="0.25">
      <c r="C97" s="8">
        <f>Summary!D26</f>
        <v>1</v>
      </c>
      <c r="D97" s="70">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Home</vt:lpstr>
      <vt:lpstr>Instructions</vt:lpstr>
      <vt:lpstr>Inputs</vt:lpstr>
      <vt:lpstr>Smoking cessation</vt:lpstr>
      <vt:lpstr>Physical activity</vt:lpstr>
      <vt:lpstr>Long-term sickness</vt:lpstr>
      <vt:lpstr>Mental wellbeing</vt:lpstr>
      <vt:lpstr>Obesity</vt:lpstr>
      <vt:lpstr>Summary</vt:lpstr>
      <vt:lpstr>Data sources</vt:lpstr>
      <vt:lpstr>Defaults</vt:lpstr>
      <vt:lpstr>'Data sources'!Print_Area</vt:lpstr>
      <vt:lpstr>Inputs!Print_Area</vt:lpstr>
      <vt:lpstr>Instructions!Print_Area</vt:lpstr>
      <vt:lpstr>'Long-term sickness'!Print_Area</vt:lpstr>
      <vt:lpstr>'Mental wellbeing'!Print_Area</vt:lpstr>
      <vt:lpstr>Obesity!Print_Area</vt:lpstr>
      <vt:lpstr>'Physical activity'!Print_Area</vt:lpstr>
      <vt:lpstr>'Smoking cessation'!Print_Area</vt:lpstr>
      <vt:lpstr>Summary!Print_Area</vt:lpstr>
      <vt:lpstr>'Data sources'!Print_Titles</vt:lpstr>
      <vt:lpstr>'Long-term sickness'!Print_Titles</vt:lpstr>
    </vt:vector>
  </TitlesOfParts>
  <Company>Swansea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Phillips</dc:creator>
  <cp:lastModifiedBy>Leo Chant</cp:lastModifiedBy>
  <cp:lastPrinted>2013-11-24T21:24:10Z</cp:lastPrinted>
  <dcterms:created xsi:type="dcterms:W3CDTF">2012-01-12T09:49:13Z</dcterms:created>
  <dcterms:modified xsi:type="dcterms:W3CDTF">2014-06-18T12:08:45Z</dcterms:modified>
</cp:coreProperties>
</file>